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gh-my.sharepoint.com/personal/msikic_zgh_hr/Documents/2. FINANCE&amp;REPORTING/1. Budgets-cashflows/a) Budgets-cashflows quarterly/2024/"/>
    </mc:Choice>
  </mc:AlternateContent>
  <xr:revisionPtr revIDLastSave="69" documentId="8_{14C01398-8A9E-4455-9D38-8FA4AAEFC8C5}" xr6:coauthVersionLast="47" xr6:coauthVersionMax="47" xr10:uidLastSave="{79C4A163-640D-4DDE-B1E8-87F8E546940D}"/>
  <bookViews>
    <workbookView xWindow="-120" yWindow="-120" windowWidth="29040" windowHeight="15840" tabRatio="856" xr2:uid="{00000000-000D-0000-FFFF-FFFF00000000}"/>
  </bookViews>
  <sheets>
    <sheet name="Račun dobiti i gubitka" sheetId="31" r:id="rId1"/>
    <sheet name="Bilanca" sheetId="34" r:id="rId2"/>
    <sheet name="Investicije" sheetId="23" r:id="rId3"/>
    <sheet name="Novčani tijek" sheetId="27" r:id="rId4"/>
  </sheets>
  <definedNames>
    <definedName name="aktiva1" localSheetId="1">Bilanca!$J$26</definedName>
    <definedName name="aktiva1" localSheetId="3">#REF!</definedName>
    <definedName name="aktiva1" localSheetId="0">#REF!</definedName>
    <definedName name="aktiva1">#REF!</definedName>
    <definedName name="aktiva2" localSheetId="1">Bilanca!#REF!</definedName>
    <definedName name="aktiva2" localSheetId="3">#REF!</definedName>
    <definedName name="aktiva2" localSheetId="0">#REF!</definedName>
    <definedName name="aktiva2">#REF!</definedName>
    <definedName name="pasiva1" localSheetId="1">Bilanca!$J$72</definedName>
    <definedName name="pasiva1" localSheetId="3">#REF!</definedName>
    <definedName name="pasiva1" localSheetId="0">#REF!</definedName>
    <definedName name="pasiva1">#REF!</definedName>
    <definedName name="pasiva2" localSheetId="1">Bilanca!#REF!</definedName>
    <definedName name="pasiva2" localSheetId="3">#REF!</definedName>
    <definedName name="pasiva2" localSheetId="0">#REF!</definedName>
    <definedName name="pasiva2">#REF!</definedName>
    <definedName name="_xlnm.Print_Area" localSheetId="1">Bilanca!$A$1:$N$72</definedName>
    <definedName name="_xlnm.Print_Area" localSheetId="3">'Novčani tijek'!$A$1:$C$40</definedName>
    <definedName name="_xlnm.Print_Area" localSheetId="0">'Račun dobiti i gubitka'!$A$1:$I$47</definedName>
    <definedName name="UPRIHODI1" localSheetId="1">Bilanca!#REF!</definedName>
    <definedName name="UPRIHODI1" localSheetId="3">#REF!</definedName>
    <definedName name="UPRIHODI1" localSheetId="0">#REF!</definedName>
    <definedName name="UPRIHODI1">#REF!</definedName>
    <definedName name="uprihodi2" localSheetId="1">Bilanca!#REF!</definedName>
    <definedName name="uprihodi2" localSheetId="3">#REF!</definedName>
    <definedName name="uprihodi2" localSheetId="0">#REF!</definedName>
    <definedName name="uprihodi2">#REF!</definedName>
    <definedName name="urashodi1" localSheetId="1">Bilanca!#REF!</definedName>
    <definedName name="urashodi1" localSheetId="3">#REF!</definedName>
    <definedName name="urashodi1" localSheetId="0">#REF!</definedName>
    <definedName name="urashodi1">#REF!</definedName>
    <definedName name="urashodi2" localSheetId="1">Bilanca!#REF!</definedName>
    <definedName name="urashodi2" localSheetId="3">#REF!</definedName>
    <definedName name="urashodi2" localSheetId="0">#REF!</definedName>
    <definedName name="urashodi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7" l="1"/>
  <c r="A2" i="23"/>
  <c r="A2" i="34"/>
  <c r="B34" i="27"/>
  <c r="C34" i="27"/>
  <c r="C27" i="27"/>
  <c r="B27" i="27"/>
  <c r="C21" i="27"/>
  <c r="C36" i="27" s="1"/>
  <c r="C39" i="27" s="1"/>
  <c r="B21" i="27"/>
  <c r="B36" i="27" s="1"/>
  <c r="B39" i="27" s="1"/>
  <c r="H73" i="23" l="1"/>
  <c r="H71" i="23"/>
  <c r="H70" i="23"/>
  <c r="J69" i="23"/>
  <c r="H69" i="23"/>
  <c r="K69" i="23" s="1"/>
  <c r="H68" i="23"/>
  <c r="H67" i="23"/>
  <c r="H66" i="23"/>
  <c r="H65" i="23"/>
  <c r="H64" i="23"/>
  <c r="G63" i="23"/>
  <c r="F63" i="23"/>
  <c r="E63" i="23"/>
  <c r="J63" i="23" s="1"/>
  <c r="D63" i="23"/>
  <c r="C63" i="23"/>
  <c r="H62" i="23"/>
  <c r="J61" i="23"/>
  <c r="I61" i="23"/>
  <c r="H61" i="23"/>
  <c r="K61" i="23" s="1"/>
  <c r="H60" i="23"/>
  <c r="H59" i="23"/>
  <c r="J58" i="23"/>
  <c r="H58" i="23"/>
  <c r="K58" i="23" s="1"/>
  <c r="H57" i="23"/>
  <c r="J56" i="23"/>
  <c r="I56" i="23"/>
  <c r="H56" i="23"/>
  <c r="K56" i="23" s="1"/>
  <c r="H55" i="23"/>
  <c r="G54" i="23"/>
  <c r="F54" i="23"/>
  <c r="H54" i="23" s="1"/>
  <c r="E54" i="23"/>
  <c r="D54" i="23"/>
  <c r="C54" i="23"/>
  <c r="J53" i="23"/>
  <c r="H53" i="23"/>
  <c r="K53" i="23" s="1"/>
  <c r="H52" i="23"/>
  <c r="H51" i="23"/>
  <c r="J50" i="23"/>
  <c r="H50" i="23"/>
  <c r="K50" i="23" s="1"/>
  <c r="J49" i="23"/>
  <c r="H49" i="23"/>
  <c r="H48" i="23"/>
  <c r="H47" i="23"/>
  <c r="H46" i="23"/>
  <c r="J45" i="23"/>
  <c r="I45" i="23"/>
  <c r="H45" i="23"/>
  <c r="K45" i="23" s="1"/>
  <c r="H44" i="23"/>
  <c r="H43" i="23"/>
  <c r="H42" i="23"/>
  <c r="G41" i="23"/>
  <c r="F41" i="23"/>
  <c r="E41" i="23"/>
  <c r="D41" i="23"/>
  <c r="C41" i="23"/>
  <c r="H40" i="23"/>
  <c r="J39" i="23"/>
  <c r="H39" i="23"/>
  <c r="K39" i="23" s="1"/>
  <c r="H38" i="23"/>
  <c r="J37" i="23"/>
  <c r="I37" i="23"/>
  <c r="H37" i="23"/>
  <c r="K37" i="23" s="1"/>
  <c r="H36" i="23"/>
  <c r="G35" i="23"/>
  <c r="F35" i="23"/>
  <c r="E35" i="23"/>
  <c r="D35" i="23"/>
  <c r="C35" i="23"/>
  <c r="H34" i="23"/>
  <c r="H33" i="23"/>
  <c r="G32" i="23"/>
  <c r="F32" i="23"/>
  <c r="E32" i="23"/>
  <c r="D32" i="23"/>
  <c r="C32" i="23"/>
  <c r="H31" i="23"/>
  <c r="H30" i="23"/>
  <c r="G29" i="23"/>
  <c r="F29" i="23"/>
  <c r="E29" i="23"/>
  <c r="D29" i="23"/>
  <c r="H28" i="23"/>
  <c r="J27" i="23"/>
  <c r="H27" i="23"/>
  <c r="K27" i="23" s="1"/>
  <c r="J26" i="23"/>
  <c r="I26" i="23"/>
  <c r="H26" i="23"/>
  <c r="K26" i="23" s="1"/>
  <c r="G25" i="23"/>
  <c r="F25" i="23"/>
  <c r="H25" i="23" s="1"/>
  <c r="E25" i="23"/>
  <c r="I25" i="23" s="1"/>
  <c r="D25" i="23"/>
  <c r="C25" i="23"/>
  <c r="C23" i="23" s="1"/>
  <c r="H24" i="23"/>
  <c r="J20" i="23"/>
  <c r="H20" i="23"/>
  <c r="K20" i="23" s="1"/>
  <c r="J19" i="23"/>
  <c r="H19" i="23"/>
  <c r="K19" i="23" s="1"/>
  <c r="J18" i="23"/>
  <c r="H18" i="23"/>
  <c r="K18" i="23" s="1"/>
  <c r="J17" i="23"/>
  <c r="H17" i="23"/>
  <c r="K17" i="23" s="1"/>
  <c r="J16" i="23"/>
  <c r="H16" i="23"/>
  <c r="K16" i="23" s="1"/>
  <c r="H15" i="23"/>
  <c r="H14" i="23"/>
  <c r="H13" i="23"/>
  <c r="H12" i="23"/>
  <c r="H11" i="23"/>
  <c r="H10" i="23"/>
  <c r="H9" i="23"/>
  <c r="G8" i="23"/>
  <c r="F8" i="23"/>
  <c r="H8" i="23" s="1"/>
  <c r="E8" i="23"/>
  <c r="D8" i="23"/>
  <c r="C8" i="23"/>
  <c r="I72" i="34"/>
  <c r="I71" i="34"/>
  <c r="I64" i="34"/>
  <c r="I63" i="34"/>
  <c r="I60" i="34"/>
  <c r="I59" i="34"/>
  <c r="I51" i="34"/>
  <c r="I48" i="34"/>
  <c r="I47" i="34"/>
  <c r="I40" i="34"/>
  <c r="I39" i="34"/>
  <c r="I36" i="34"/>
  <c r="I35" i="34"/>
  <c r="H72" i="34"/>
  <c r="I68" i="34" s="1"/>
  <c r="H70" i="34"/>
  <c r="H54" i="34"/>
  <c r="I54" i="34" s="1"/>
  <c r="H40" i="34"/>
  <c r="H24" i="34"/>
  <c r="H18" i="34"/>
  <c r="H26" i="34" s="1"/>
  <c r="D23" i="23" l="1"/>
  <c r="D22" i="23" s="1"/>
  <c r="D21" i="23" s="1"/>
  <c r="D74" i="23" s="1"/>
  <c r="I54" i="23"/>
  <c r="H41" i="23"/>
  <c r="K41" i="23" s="1"/>
  <c r="H32" i="23"/>
  <c r="K25" i="23"/>
  <c r="G23" i="23"/>
  <c r="H29" i="23"/>
  <c r="J35" i="23"/>
  <c r="I24" i="34"/>
  <c r="I15" i="34"/>
  <c r="I26" i="34"/>
  <c r="I25" i="34"/>
  <c r="I14" i="34"/>
  <c r="I13" i="34"/>
  <c r="I19" i="34"/>
  <c r="I23" i="34"/>
  <c r="I22" i="34"/>
  <c r="I17" i="34"/>
  <c r="I21" i="34"/>
  <c r="I45" i="34"/>
  <c r="I57" i="34"/>
  <c r="I69" i="34"/>
  <c r="I18" i="34"/>
  <c r="I32" i="34"/>
  <c r="I46" i="34"/>
  <c r="I58" i="34"/>
  <c r="I70" i="34"/>
  <c r="I37" i="34"/>
  <c r="I49" i="34"/>
  <c r="I61" i="34"/>
  <c r="J25" i="23"/>
  <c r="I35" i="23"/>
  <c r="G22" i="23"/>
  <c r="G21" i="23" s="1"/>
  <c r="G74" i="23" s="1"/>
  <c r="I38" i="34"/>
  <c r="I50" i="34"/>
  <c r="I62" i="34"/>
  <c r="H35" i="23"/>
  <c r="K35" i="23" s="1"/>
  <c r="I52" i="34"/>
  <c r="I41" i="34"/>
  <c r="I53" i="34"/>
  <c r="I65" i="34"/>
  <c r="J41" i="23"/>
  <c r="I42" i="34"/>
  <c r="I66" i="34"/>
  <c r="E23" i="23"/>
  <c r="I23" i="23" s="1"/>
  <c r="J54" i="23"/>
  <c r="I63" i="23"/>
  <c r="K54" i="23"/>
  <c r="I43" i="34"/>
  <c r="I55" i="34"/>
  <c r="I67" i="34"/>
  <c r="H63" i="23"/>
  <c r="K63" i="23" s="1"/>
  <c r="I44" i="34"/>
  <c r="I56" i="34"/>
  <c r="C22" i="23"/>
  <c r="C21" i="23" s="1"/>
  <c r="C74" i="23" s="1"/>
  <c r="J8" i="23"/>
  <c r="K8" i="23"/>
  <c r="F23" i="23"/>
  <c r="I41" i="23"/>
  <c r="I16" i="34"/>
  <c r="I20" i="34"/>
  <c r="F70" i="34"/>
  <c r="F54" i="34"/>
  <c r="F40" i="34"/>
  <c r="F24" i="34"/>
  <c r="F18" i="34"/>
  <c r="F26" i="34" s="1"/>
  <c r="G26" i="34" s="1"/>
  <c r="J23" i="23" l="1"/>
  <c r="E22" i="23"/>
  <c r="F72" i="34"/>
  <c r="F22" i="23"/>
  <c r="H23" i="23"/>
  <c r="K23" i="23" s="1"/>
  <c r="G35" i="34"/>
  <c r="G39" i="34"/>
  <c r="G43" i="34"/>
  <c r="G59" i="34"/>
  <c r="G63" i="34"/>
  <c r="G67" i="34"/>
  <c r="G71" i="34"/>
  <c r="G32" i="34"/>
  <c r="G36" i="34"/>
  <c r="G40" i="34"/>
  <c r="G44" i="34"/>
  <c r="G48" i="34"/>
  <c r="G64" i="34"/>
  <c r="G68" i="34"/>
  <c r="G23" i="34"/>
  <c r="G16" i="34"/>
  <c r="G20" i="34"/>
  <c r="G24" i="34"/>
  <c r="G19" i="34"/>
  <c r="G13" i="34"/>
  <c r="G17" i="34"/>
  <c r="G21" i="34"/>
  <c r="G25" i="34"/>
  <c r="G15" i="34"/>
  <c r="G14" i="34"/>
  <c r="G18" i="34"/>
  <c r="G22" i="34"/>
  <c r="D33" i="31"/>
  <c r="D27" i="31" s="1"/>
  <c r="D26" i="31" s="1"/>
  <c r="D29" i="31"/>
  <c r="C33" i="31"/>
  <c r="C27" i="31" s="1"/>
  <c r="C26" i="31" s="1"/>
  <c r="C29" i="31"/>
  <c r="C17" i="31"/>
  <c r="C9" i="31" s="1"/>
  <c r="C13" i="31"/>
  <c r="D17" i="31"/>
  <c r="F13" i="31"/>
  <c r="D13" i="31"/>
  <c r="G72" i="34" l="1"/>
  <c r="G50" i="34"/>
  <c r="G53" i="34"/>
  <c r="G49" i="34"/>
  <c r="G46" i="34"/>
  <c r="G69" i="34"/>
  <c r="G45" i="34"/>
  <c r="G66" i="34"/>
  <c r="G42" i="34"/>
  <c r="G65" i="34"/>
  <c r="G41" i="34"/>
  <c r="G62" i="34"/>
  <c r="G38" i="34"/>
  <c r="G37" i="34"/>
  <c r="G61" i="34"/>
  <c r="G58" i="34"/>
  <c r="G34" i="34"/>
  <c r="G54" i="34"/>
  <c r="G57" i="34"/>
  <c r="G33" i="34"/>
  <c r="J22" i="23"/>
  <c r="I22" i="23"/>
  <c r="E21" i="23"/>
  <c r="D9" i="31"/>
  <c r="D8" i="31" s="1"/>
  <c r="D41" i="31" s="1"/>
  <c r="G60" i="34"/>
  <c r="G55" i="34"/>
  <c r="G56" i="34"/>
  <c r="G51" i="34"/>
  <c r="G52" i="34"/>
  <c r="G47" i="34"/>
  <c r="G70" i="34"/>
  <c r="F21" i="23"/>
  <c r="H22" i="23"/>
  <c r="K22" i="23" s="1"/>
  <c r="N73" i="34"/>
  <c r="M73" i="34"/>
  <c r="L73" i="34"/>
  <c r="M72" i="34"/>
  <c r="N71" i="34"/>
  <c r="M71" i="34"/>
  <c r="M70" i="34"/>
  <c r="J70" i="34"/>
  <c r="N70" i="34" s="1"/>
  <c r="D70" i="34"/>
  <c r="N69" i="34"/>
  <c r="M69" i="34"/>
  <c r="L69" i="34"/>
  <c r="N68" i="34"/>
  <c r="M68" i="34"/>
  <c r="L68" i="34"/>
  <c r="K68" i="34"/>
  <c r="E68" i="34"/>
  <c r="N67" i="34"/>
  <c r="M67" i="34"/>
  <c r="L67" i="34"/>
  <c r="K67" i="34"/>
  <c r="E67" i="34"/>
  <c r="N66" i="34"/>
  <c r="M66" i="34"/>
  <c r="L66" i="34"/>
  <c r="N65" i="34"/>
  <c r="M65" i="34"/>
  <c r="L65" i="34"/>
  <c r="N64" i="34"/>
  <c r="M64" i="34"/>
  <c r="L64" i="34"/>
  <c r="K64" i="34"/>
  <c r="E64" i="34"/>
  <c r="N63" i="34"/>
  <c r="M63" i="34"/>
  <c r="L63" i="34"/>
  <c r="N62" i="34"/>
  <c r="M62" i="34"/>
  <c r="L62" i="34"/>
  <c r="N61" i="34"/>
  <c r="M61" i="34"/>
  <c r="L61" i="34"/>
  <c r="N60" i="34"/>
  <c r="M60" i="34"/>
  <c r="L60" i="34"/>
  <c r="N59" i="34"/>
  <c r="M59" i="34"/>
  <c r="L59" i="34"/>
  <c r="K59" i="34"/>
  <c r="E59" i="34"/>
  <c r="N58" i="34"/>
  <c r="M58" i="34"/>
  <c r="L58" i="34"/>
  <c r="K58" i="34"/>
  <c r="E58" i="34"/>
  <c r="N57" i="34"/>
  <c r="M57" i="34"/>
  <c r="L57" i="34"/>
  <c r="K57" i="34"/>
  <c r="E57" i="34"/>
  <c r="N56" i="34"/>
  <c r="M56" i="34"/>
  <c r="L56" i="34"/>
  <c r="N55" i="34"/>
  <c r="M55" i="34"/>
  <c r="L55" i="34"/>
  <c r="K55" i="34"/>
  <c r="E55" i="34"/>
  <c r="N54" i="34"/>
  <c r="M54" i="34"/>
  <c r="J54" i="34"/>
  <c r="D54" i="34"/>
  <c r="L54" i="34" s="1"/>
  <c r="N53" i="34"/>
  <c r="M53" i="34"/>
  <c r="L53" i="34"/>
  <c r="N52" i="34"/>
  <c r="M52" i="34"/>
  <c r="L52" i="34"/>
  <c r="N51" i="34"/>
  <c r="M51" i="34"/>
  <c r="L51" i="34"/>
  <c r="K51" i="34"/>
  <c r="E51" i="34"/>
  <c r="N50" i="34"/>
  <c r="M50" i="34"/>
  <c r="L50" i="34"/>
  <c r="K50" i="34"/>
  <c r="E50" i="34"/>
  <c r="N49" i="34"/>
  <c r="M49" i="34"/>
  <c r="L49" i="34"/>
  <c r="K49" i="34"/>
  <c r="E49" i="34"/>
  <c r="N48" i="34"/>
  <c r="M48" i="34"/>
  <c r="L48" i="34"/>
  <c r="N47" i="34"/>
  <c r="M47" i="34"/>
  <c r="L47" i="34"/>
  <c r="K47" i="34"/>
  <c r="E47" i="34"/>
  <c r="N46" i="34"/>
  <c r="M46" i="34"/>
  <c r="L46" i="34"/>
  <c r="K46" i="34"/>
  <c r="E46" i="34"/>
  <c r="N45" i="34"/>
  <c r="M45" i="34"/>
  <c r="L45" i="34"/>
  <c r="K45" i="34"/>
  <c r="E45" i="34"/>
  <c r="N44" i="34"/>
  <c r="M44" i="34"/>
  <c r="L44" i="34"/>
  <c r="K44" i="34"/>
  <c r="E44" i="34"/>
  <c r="N43" i="34"/>
  <c r="M43" i="34"/>
  <c r="L43" i="34"/>
  <c r="N42" i="34"/>
  <c r="M42" i="34"/>
  <c r="L42" i="34"/>
  <c r="K42" i="34"/>
  <c r="E42" i="34"/>
  <c r="N41" i="34"/>
  <c r="M41" i="34"/>
  <c r="L41" i="34"/>
  <c r="M40" i="34"/>
  <c r="J40" i="34"/>
  <c r="N40" i="34" s="1"/>
  <c r="D40" i="34"/>
  <c r="N39" i="34"/>
  <c r="M39" i="34"/>
  <c r="L39" i="34"/>
  <c r="K39" i="34"/>
  <c r="E39" i="34"/>
  <c r="N38" i="34"/>
  <c r="M38" i="34"/>
  <c r="L38" i="34"/>
  <c r="N37" i="34"/>
  <c r="M37" i="34"/>
  <c r="L37" i="34"/>
  <c r="N36" i="34"/>
  <c r="M36" i="34"/>
  <c r="L36" i="34"/>
  <c r="K36" i="34"/>
  <c r="E36" i="34"/>
  <c r="N35" i="34"/>
  <c r="M35" i="34"/>
  <c r="L35" i="34"/>
  <c r="N34" i="34"/>
  <c r="M34" i="34"/>
  <c r="L34" i="34"/>
  <c r="K34" i="34"/>
  <c r="E34" i="34"/>
  <c r="N33" i="34"/>
  <c r="M33" i="34"/>
  <c r="L33" i="34"/>
  <c r="K33" i="34"/>
  <c r="E33" i="34"/>
  <c r="N32" i="34"/>
  <c r="M32" i="34"/>
  <c r="L32" i="34"/>
  <c r="A32" i="34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N31" i="34"/>
  <c r="M31" i="34"/>
  <c r="L31" i="34"/>
  <c r="K31" i="34"/>
  <c r="E31" i="34"/>
  <c r="N30" i="34"/>
  <c r="M30" i="34"/>
  <c r="L30" i="34"/>
  <c r="N27" i="34"/>
  <c r="M27" i="34"/>
  <c r="L27" i="34"/>
  <c r="M26" i="34"/>
  <c r="N25" i="34"/>
  <c r="M25" i="34"/>
  <c r="L25" i="34"/>
  <c r="M24" i="34"/>
  <c r="J24" i="34"/>
  <c r="N24" i="34" s="1"/>
  <c r="D24" i="34"/>
  <c r="N23" i="34"/>
  <c r="M23" i="34"/>
  <c r="L23" i="34"/>
  <c r="N22" i="34"/>
  <c r="M22" i="34"/>
  <c r="L22" i="34"/>
  <c r="K22" i="34"/>
  <c r="E22" i="34"/>
  <c r="N21" i="34"/>
  <c r="M21" i="34"/>
  <c r="L21" i="34"/>
  <c r="N20" i="34"/>
  <c r="M20" i="34"/>
  <c r="L20" i="34"/>
  <c r="N19" i="34"/>
  <c r="M19" i="34"/>
  <c r="L19" i="34"/>
  <c r="K19" i="34"/>
  <c r="E19" i="34"/>
  <c r="M18" i="34"/>
  <c r="J18" i="34"/>
  <c r="N18" i="34" s="1"/>
  <c r="D18" i="34"/>
  <c r="L18" i="34" s="1"/>
  <c r="N17" i="34"/>
  <c r="M17" i="34"/>
  <c r="L17" i="34"/>
  <c r="N16" i="34"/>
  <c r="M16" i="34"/>
  <c r="L16" i="34"/>
  <c r="N15" i="34"/>
  <c r="M15" i="34"/>
  <c r="L15" i="34"/>
  <c r="N14" i="34"/>
  <c r="M14" i="34"/>
  <c r="L14" i="34"/>
  <c r="N13" i="34"/>
  <c r="M13" i="34"/>
  <c r="L13" i="34"/>
  <c r="N12" i="34"/>
  <c r="M12" i="34"/>
  <c r="L12" i="34"/>
  <c r="K12" i="34"/>
  <c r="E12" i="34"/>
  <c r="A12" i="34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N11" i="34"/>
  <c r="M11" i="34"/>
  <c r="L11" i="34"/>
  <c r="K11" i="34"/>
  <c r="E11" i="34"/>
  <c r="E74" i="23" l="1"/>
  <c r="J21" i="23"/>
  <c r="I21" i="23"/>
  <c r="F74" i="23"/>
  <c r="H21" i="23"/>
  <c r="J72" i="34"/>
  <c r="J26" i="34"/>
  <c r="L71" i="34"/>
  <c r="D72" i="34"/>
  <c r="E72" i="34" s="1"/>
  <c r="L24" i="34"/>
  <c r="D26" i="34"/>
  <c r="L70" i="34"/>
  <c r="L40" i="34"/>
  <c r="K18" i="34" l="1"/>
  <c r="K25" i="34"/>
  <c r="N26" i="34"/>
  <c r="K71" i="34"/>
  <c r="N72" i="34"/>
  <c r="I74" i="23"/>
  <c r="J74" i="23"/>
  <c r="K21" i="23"/>
  <c r="H74" i="23"/>
  <c r="K74" i="23" s="1"/>
  <c r="K54" i="34"/>
  <c r="K70" i="34"/>
  <c r="K66" i="34"/>
  <c r="K65" i="34"/>
  <c r="K56" i="34"/>
  <c r="K63" i="34"/>
  <c r="K62" i="34"/>
  <c r="K61" i="34"/>
  <c r="K60" i="34"/>
  <c r="K69" i="34"/>
  <c r="K53" i="34"/>
  <c r="K48" i="34"/>
  <c r="K43" i="34"/>
  <c r="K52" i="34"/>
  <c r="K72" i="34"/>
  <c r="K40" i="34"/>
  <c r="K35" i="34"/>
  <c r="K32" i="34"/>
  <c r="K38" i="34"/>
  <c r="K37" i="34"/>
  <c r="K41" i="34"/>
  <c r="K23" i="34"/>
  <c r="K21" i="34"/>
  <c r="K20" i="34"/>
  <c r="K24" i="34"/>
  <c r="K26" i="34"/>
  <c r="K17" i="34"/>
  <c r="K16" i="34"/>
  <c r="K15" i="34"/>
  <c r="K14" i="34"/>
  <c r="K13" i="34"/>
  <c r="E25" i="34"/>
  <c r="E26" i="34"/>
  <c r="E66" i="34"/>
  <c r="E69" i="34"/>
  <c r="E71" i="34"/>
  <c r="E65" i="34"/>
  <c r="E41" i="34"/>
  <c r="E62" i="34"/>
  <c r="E63" i="34"/>
  <c r="E60" i="34"/>
  <c r="E61" i="34"/>
  <c r="E56" i="34"/>
  <c r="E70" i="34"/>
  <c r="E52" i="34"/>
  <c r="E53" i="34"/>
  <c r="E43" i="34"/>
  <c r="E48" i="34"/>
  <c r="E40" i="34"/>
  <c r="E54" i="34"/>
  <c r="E37" i="34"/>
  <c r="E38" i="34"/>
  <c r="E32" i="34"/>
  <c r="E35" i="34"/>
  <c r="E21" i="34"/>
  <c r="E23" i="34"/>
  <c r="E17" i="34"/>
  <c r="E20" i="34"/>
  <c r="E24" i="34"/>
  <c r="E15" i="34"/>
  <c r="E16" i="34"/>
  <c r="E13" i="34"/>
  <c r="E14" i="34"/>
  <c r="E18" i="34"/>
  <c r="L26" i="34"/>
  <c r="L72" i="34"/>
  <c r="H45" i="31" l="1"/>
  <c r="H44" i="31"/>
  <c r="I43" i="31"/>
  <c r="H43" i="31"/>
  <c r="G43" i="31"/>
  <c r="H42" i="31"/>
  <c r="I40" i="31"/>
  <c r="H40" i="31"/>
  <c r="G40" i="31"/>
  <c r="I39" i="31"/>
  <c r="H39" i="31"/>
  <c r="G39" i="31"/>
  <c r="I38" i="31"/>
  <c r="H38" i="31"/>
  <c r="G38" i="31"/>
  <c r="I37" i="31"/>
  <c r="H37" i="31"/>
  <c r="G37" i="31"/>
  <c r="I36" i="31"/>
  <c r="H36" i="31"/>
  <c r="G36" i="31"/>
  <c r="I35" i="31"/>
  <c r="H35" i="31"/>
  <c r="G35" i="31"/>
  <c r="I34" i="31"/>
  <c r="H34" i="31"/>
  <c r="G34" i="31"/>
  <c r="I32" i="31"/>
  <c r="H32" i="31"/>
  <c r="G32" i="31"/>
  <c r="I31" i="31"/>
  <c r="H31" i="31"/>
  <c r="G31" i="31"/>
  <c r="I30" i="31"/>
  <c r="H30" i="31"/>
  <c r="G30" i="31"/>
  <c r="I28" i="31"/>
  <c r="H28" i="31"/>
  <c r="G28" i="31"/>
  <c r="I25" i="31"/>
  <c r="H25" i="31"/>
  <c r="G25" i="31"/>
  <c r="I24" i="31"/>
  <c r="H24" i="31"/>
  <c r="G24" i="31"/>
  <c r="I23" i="31"/>
  <c r="H23" i="31"/>
  <c r="G23" i="31"/>
  <c r="I22" i="31"/>
  <c r="H22" i="31"/>
  <c r="G22" i="31"/>
  <c r="I21" i="31"/>
  <c r="H21" i="31"/>
  <c r="G21" i="31"/>
  <c r="I20" i="31"/>
  <c r="H20" i="31"/>
  <c r="G20" i="31"/>
  <c r="I19" i="31"/>
  <c r="H19" i="31"/>
  <c r="G19" i="31"/>
  <c r="I18" i="31"/>
  <c r="H18" i="31"/>
  <c r="G18" i="31"/>
  <c r="I16" i="31"/>
  <c r="H16" i="31"/>
  <c r="G16" i="31"/>
  <c r="I15" i="31"/>
  <c r="H15" i="31"/>
  <c r="G15" i="31"/>
  <c r="H14" i="31"/>
  <c r="I12" i="31"/>
  <c r="H12" i="31"/>
  <c r="G12" i="31"/>
  <c r="I11" i="31"/>
  <c r="H11" i="31"/>
  <c r="G11" i="31"/>
  <c r="I10" i="31"/>
  <c r="H10" i="31"/>
  <c r="G10" i="31"/>
  <c r="F33" i="31" l="1"/>
  <c r="E33" i="31"/>
  <c r="G33" i="31"/>
  <c r="F29" i="31"/>
  <c r="E29" i="31"/>
  <c r="G29" i="31"/>
  <c r="F17" i="31"/>
  <c r="E17" i="31"/>
  <c r="G14" i="31"/>
  <c r="I33" i="31" l="1"/>
  <c r="H33" i="31"/>
  <c r="I29" i="31"/>
  <c r="H29" i="31"/>
  <c r="I17" i="31"/>
  <c r="H17" i="31"/>
  <c r="G17" i="31"/>
  <c r="I14" i="31"/>
  <c r="E13" i="31"/>
  <c r="E9" i="31" s="1"/>
  <c r="F9" i="31"/>
  <c r="F8" i="31" s="1"/>
  <c r="E27" i="31"/>
  <c r="G27" i="31" s="1"/>
  <c r="C8" i="31"/>
  <c r="F27" i="31"/>
  <c r="F26" i="31" s="1"/>
  <c r="F42" i="31" l="1"/>
  <c r="E26" i="31"/>
  <c r="G26" i="31" s="1"/>
  <c r="H26" i="31"/>
  <c r="I27" i="31"/>
  <c r="H27" i="31"/>
  <c r="F44" i="31"/>
  <c r="I13" i="31"/>
  <c r="H13" i="31"/>
  <c r="G13" i="31"/>
  <c r="I9" i="31"/>
  <c r="H9" i="31"/>
  <c r="G9" i="31"/>
  <c r="E8" i="31"/>
  <c r="F41" i="31"/>
  <c r="F45" i="31"/>
  <c r="I26" i="31" l="1"/>
  <c r="E44" i="31"/>
  <c r="I44" i="31" s="1"/>
  <c r="E42" i="31"/>
  <c r="I42" i="31" s="1"/>
  <c r="E41" i="31"/>
  <c r="I41" i="31" s="1"/>
  <c r="E45" i="31"/>
  <c r="I45" i="31" s="1"/>
  <c r="G8" i="31"/>
  <c r="I8" i="31"/>
  <c r="H8" i="31"/>
  <c r="C45" i="31"/>
  <c r="G45" i="31" s="1"/>
  <c r="C42" i="31"/>
  <c r="G42" i="31" s="1"/>
  <c r="C41" i="31"/>
  <c r="C44" i="31"/>
  <c r="G44" i="31" l="1"/>
  <c r="G41" i="31"/>
  <c r="H41" i="31"/>
</calcChain>
</file>

<file path=xl/sharedStrings.xml><?xml version="1.0" encoding="utf-8"?>
<sst xmlns="http://schemas.openxmlformats.org/spreadsheetml/2006/main" count="341" uniqueCount="310">
  <si>
    <t>R.
br.</t>
  </si>
  <si>
    <t>Ostvareno</t>
  </si>
  <si>
    <t>Indeksi</t>
  </si>
  <si>
    <t>1.</t>
  </si>
  <si>
    <t>2.</t>
  </si>
  <si>
    <t>3.</t>
  </si>
  <si>
    <t>Udjel</t>
  </si>
  <si>
    <t>5/3</t>
  </si>
  <si>
    <t>5/4</t>
  </si>
  <si>
    <t>7/3</t>
  </si>
  <si>
    <t>Dobit prije oporezivanja</t>
  </si>
  <si>
    <t>Gubitak prije oporezivanja</t>
  </si>
  <si>
    <t>Porez na dobit</t>
  </si>
  <si>
    <t>Iznos</t>
  </si>
  <si>
    <t>Elementi</t>
  </si>
  <si>
    <t>1.1.</t>
  </si>
  <si>
    <t>1.2.</t>
  </si>
  <si>
    <t>1.3.</t>
  </si>
  <si>
    <t>2.1.</t>
  </si>
  <si>
    <t>2.2.</t>
  </si>
  <si>
    <t>2.3.</t>
  </si>
  <si>
    <t>3.1.</t>
  </si>
  <si>
    <t>3.2.</t>
  </si>
  <si>
    <t>3.3.</t>
  </si>
  <si>
    <t>Dobit razdoblja</t>
  </si>
  <si>
    <t>Gubitak razdoblja</t>
  </si>
  <si>
    <t>AKTIVA</t>
  </si>
  <si>
    <t>PASIVA</t>
  </si>
  <si>
    <t>Dugoročne obveze</t>
  </si>
  <si>
    <t>Kratkoročne obveze</t>
  </si>
  <si>
    <t>Plan</t>
  </si>
  <si>
    <t>I.</t>
  </si>
  <si>
    <t>II.</t>
  </si>
  <si>
    <t>III.</t>
  </si>
  <si>
    <t>6/5</t>
  </si>
  <si>
    <t>Ukupni prihodi  (1. + 2.)</t>
  </si>
  <si>
    <t>Ukupni rashodi  (3. + 4.)</t>
  </si>
  <si>
    <t>IV.</t>
  </si>
  <si>
    <t>V.</t>
  </si>
  <si>
    <t>VI.</t>
  </si>
  <si>
    <t>VII.</t>
  </si>
  <si>
    <t>1. Poslovni prihodi - ukupno, od toga:</t>
  </si>
  <si>
    <t>2. Financijski prihodi</t>
  </si>
  <si>
    <t xml:space="preserve"> 4) Amortizacija</t>
  </si>
  <si>
    <t xml:space="preserve"> 5) Vrijednosno usklađivanje
     dugotrajne i kratkotrajne imovine</t>
  </si>
  <si>
    <t xml:space="preserve"> 6) Rezerviranja</t>
  </si>
  <si>
    <t>3. Poslovni rashodi - ukupno, od toga:</t>
  </si>
  <si>
    <t>4. Financijski rashodi</t>
  </si>
  <si>
    <t xml:space="preserve"> 1) Promjene vrijednosti zaliha proizvodnje 
     u tijeku i gotovih proizvoda</t>
  </si>
  <si>
    <t xml:space="preserve"> 3) Troškovi za zaposlene, u tome:</t>
  </si>
  <si>
    <t xml:space="preserve"> 7) Svi drugi nespomenuti poslovni rashodi</t>
  </si>
  <si>
    <t>Redni
broj</t>
  </si>
  <si>
    <t>Naziv pozicije</t>
  </si>
  <si>
    <t>Stanje na dan</t>
  </si>
  <si>
    <t xml:space="preserve">Udjel </t>
  </si>
  <si>
    <t>Odgođena porezna obveza</t>
  </si>
  <si>
    <t>Obveze prema dobavljačima</t>
  </si>
  <si>
    <t>7/5</t>
  </si>
  <si>
    <t>Temeljni (upisani) kapital</t>
  </si>
  <si>
    <t>Revalorizacijske rezerve</t>
  </si>
  <si>
    <t>Red broj</t>
  </si>
  <si>
    <t>Namjena
investicija</t>
  </si>
  <si>
    <t>Prijenos nerealiziranih investicija iz prethodnih godina</t>
  </si>
  <si>
    <t>Nove
investicije</t>
  </si>
  <si>
    <t>Ukupno (6 + 7)</t>
  </si>
  <si>
    <t>8/5</t>
  </si>
  <si>
    <t>1.4.</t>
  </si>
  <si>
    <t>1.5.</t>
  </si>
  <si>
    <t>3.4.</t>
  </si>
  <si>
    <t>3.5.</t>
  </si>
  <si>
    <t>O p i s</t>
  </si>
  <si>
    <t>Naplata proizvoda, roba i usluga od kupaca</t>
  </si>
  <si>
    <t>Naplata proizvoda, roba i usluga od Grada</t>
  </si>
  <si>
    <t>Naplata od osiguravajućih društava</t>
  </si>
  <si>
    <t>Naplata od subvencija, dotacija i potpora od Grada</t>
  </si>
  <si>
    <t>Ostali primici</t>
  </si>
  <si>
    <t>Isplate dobavljača</t>
  </si>
  <si>
    <t>Isplate zaposlenicima</t>
  </si>
  <si>
    <t>Izdaci za otplatu kamata</t>
  </si>
  <si>
    <t>Isplaćeni PDV i ostali porezi</t>
  </si>
  <si>
    <t>Ostali odljevi iz poslovnih aktivnosti</t>
  </si>
  <si>
    <t>Izdaci za nabavu dugotrajne imovine</t>
  </si>
  <si>
    <t>Primici od dividendi i udjela</t>
  </si>
  <si>
    <t>Primici od kamata iz depozita i danih pozajmica</t>
  </si>
  <si>
    <t>Primici od prodaje imovine</t>
  </si>
  <si>
    <t>Primici od povlačenja zajmova i kredita od banaka</t>
  </si>
  <si>
    <t>Povrat pozajmica povezanim društvima i ostali izdaci</t>
  </si>
  <si>
    <t>4. NETO POVEĆANJE ILI SMANJENJE NOVCA (1+2+3)=(6-5)</t>
  </si>
  <si>
    <t>5. NOVAC I NOVČANI EKVIVALENTI NA POČETKU RAZDOBLJA</t>
  </si>
  <si>
    <t xml:space="preserve"> 2) Materijalni troškovi, u tome:</t>
  </si>
  <si>
    <t>Potraživanja za upisani, a neuplaćeni kapital</t>
  </si>
  <si>
    <t xml:space="preserve">Dugotrajna imovina: </t>
  </si>
  <si>
    <t>Kratkotrajna imovina:</t>
  </si>
  <si>
    <t>Kapital i rezerve</t>
  </si>
  <si>
    <t xml:space="preserve">Rezerviranja </t>
  </si>
  <si>
    <t>POSLOVNE AKTIVNOSTI:</t>
  </si>
  <si>
    <t>ULAGATELJSKE AKTIVNOSTI:</t>
  </si>
  <si>
    <t>FINANCIJSKE AKTIVNOSTI:</t>
  </si>
  <si>
    <t>UKUPNO PASIVA (I. + II. + III. + IV. + V.)</t>
  </si>
  <si>
    <t>Obveze po vrijednosnim papirima</t>
  </si>
  <si>
    <t>1. NETO NOVČANI TIJEK IZ POSLOVNIH AKTIVNOSTI</t>
  </si>
  <si>
    <t>2. NETO NOVČANI TIJEK IZ ULAGATELJSKIH AKTIVNOSTI</t>
  </si>
  <si>
    <t>Izdaci za otplatu kredita i zajmova bankama i drugim financijskim institucijama</t>
  </si>
  <si>
    <t>Primici od prodaje nedospjelih potraživanja</t>
  </si>
  <si>
    <t>3. NETO NOVČANI TIJEK IZ FINANCIJSKIH AKTIVNOSTI</t>
  </si>
  <si>
    <t>6. NOVAC I NOVČANI EKVIVALENTI NA KRAJU RAZDOBLJA</t>
  </si>
  <si>
    <t>Primici od povrata pozajmica od povezanih društava</t>
  </si>
  <si>
    <t xml:space="preserve">    2) Prihodi od prodaje proizvoda i usluga 
        povezanim društvima</t>
  </si>
  <si>
    <t xml:space="preserve">    3) Prihodi ostvareni između podružnica</t>
  </si>
  <si>
    <t xml:space="preserve">    4) Prihodi iz Proračuna Grada Zagreba, u tome:</t>
  </si>
  <si>
    <t xml:space="preserve">         a) od prodaje (za ugovorene redovne i 
             ostale programe radova)</t>
  </si>
  <si>
    <t xml:space="preserve">         b) zakupnine</t>
  </si>
  <si>
    <t xml:space="preserve">         c) subvencije i potpore</t>
  </si>
  <si>
    <t xml:space="preserve">    5) Drugi nespomenuti poslovni prihodi:</t>
  </si>
  <si>
    <t xml:space="preserve">         a) prihodi od zakupnina na tržištu</t>
  </si>
  <si>
    <t xml:space="preserve">         b) prihodi od prodaje robe na
             domaćem tržištu</t>
  </si>
  <si>
    <t xml:space="preserve">         c) odgođeni prihodi temeljem MRS-a 20
             (besplatno ustupljena dugotrajna imovina)</t>
  </si>
  <si>
    <t xml:space="preserve">         d) naplaćena otpisana potraživanja</t>
  </si>
  <si>
    <t xml:space="preserve">         e) prihodi od ukidanja rezerviranja</t>
  </si>
  <si>
    <t xml:space="preserve">         f) prihodi od revalorizacije</t>
  </si>
  <si>
    <t xml:space="preserve">         g) svi drugi nespomenuti poslovni prihodi</t>
  </si>
  <si>
    <t xml:space="preserve">         a) troškovi sirovina i materijala</t>
  </si>
  <si>
    <t xml:space="preserve">         b) troškovi prodane robe</t>
  </si>
  <si>
    <t xml:space="preserve">         c) ostali vanjski troškovi</t>
  </si>
  <si>
    <t xml:space="preserve">         a) troškovi osoblja</t>
  </si>
  <si>
    <t>-udjeli u %</t>
  </si>
  <si>
    <t>Nematerijalna imovina</t>
  </si>
  <si>
    <t>Materijalna imovina</t>
  </si>
  <si>
    <t>Dugotrajna financijska imovina</t>
  </si>
  <si>
    <t>Potraživanja</t>
  </si>
  <si>
    <t>Odgođena porezna imovina</t>
  </si>
  <si>
    <t>Zalihe</t>
  </si>
  <si>
    <t>Kratkotrajna financijska imovina</t>
  </si>
  <si>
    <t>Novac u banci i blagajni</t>
  </si>
  <si>
    <t>Izvanbilančni zapisi</t>
  </si>
  <si>
    <t>Obveze prema poduzetnicima unutar grupe</t>
  </si>
  <si>
    <t>Obveze za predujmove</t>
  </si>
  <si>
    <t>Obveze za zajmove, depozite i slično</t>
  </si>
  <si>
    <t>Obveze prema zaposlenicima</t>
  </si>
  <si>
    <t>Obveze za poreze, doprinose i slična davanja</t>
  </si>
  <si>
    <t>Odgođeno plaćanje troškova i prihodi budućeg razdoblja</t>
  </si>
  <si>
    <t>Usvojeni Plan / Rebalans plana</t>
  </si>
  <si>
    <t xml:space="preserve">    1) Prihodi od prodaje proizvoda i usluga 
         na domaćem tržištu (gospodarstvo i 
         građani ukupno)</t>
  </si>
  <si>
    <t xml:space="preserve">         b) naknade troškova radnicima i izdaci 
              za ostala materijalna prava radnika</t>
  </si>
  <si>
    <t>9/7</t>
  </si>
  <si>
    <t>Usvojeni plan / 
Rebalans plana</t>
  </si>
  <si>
    <t>Procjena ostvarenja</t>
  </si>
  <si>
    <t xml:space="preserve">Procjena 
ostvarenja </t>
  </si>
  <si>
    <t>I. - XII. 2022.</t>
  </si>
  <si>
    <t>A)</t>
  </si>
  <si>
    <t>B)</t>
  </si>
  <si>
    <t>Ukupno dugotrajna imovina  (B)</t>
  </si>
  <si>
    <t>C)</t>
  </si>
  <si>
    <t>Ukupno kratkotrajna imovina  (C)</t>
  </si>
  <si>
    <t>D)</t>
  </si>
  <si>
    <t>Plaćeni troškovi budućeg razdoblja i obračunati prihodi</t>
  </si>
  <si>
    <t>E)</t>
  </si>
  <si>
    <t>UKUPNO AKTIVA (A + B + C + D)</t>
  </si>
  <si>
    <t>F)</t>
  </si>
  <si>
    <t xml:space="preserve"> - nastavak tablice 8</t>
  </si>
  <si>
    <t>Kapitalne rezerve</t>
  </si>
  <si>
    <t>Rezerve iz dobiti</t>
  </si>
  <si>
    <t>Rezerve fer vrijednosti</t>
  </si>
  <si>
    <t>Zadržana dobit ili preneseni gubitak</t>
  </si>
  <si>
    <t>Dobit ili gubitak poslovne godine</t>
  </si>
  <si>
    <t>Manjinski (nekontrolirajući) interes</t>
  </si>
  <si>
    <t>Ukupno kapital i rezerve (A)</t>
  </si>
  <si>
    <t>Obveze za zajmove, depozite i slično poduzetnika unutar grupe</t>
  </si>
  <si>
    <t xml:space="preserve">Obveze prema društvima povezanim sudjelujućim interesom </t>
  </si>
  <si>
    <t>Obveze za zajmove, depozite i slično društava povezanih sudjelujućim interesom</t>
  </si>
  <si>
    <t>Obveze prema bankama i drugim financijskim institucijama</t>
  </si>
  <si>
    <t>Ostale dugoročne obveze</t>
  </si>
  <si>
    <t>Ukupno dugoročne obveze  (C)</t>
  </si>
  <si>
    <t>Obveze s osnove udjela u rezultatu</t>
  </si>
  <si>
    <t>Obveze po osnovi dugotrajne imovine namijenjene prodaji</t>
  </si>
  <si>
    <t>Ostale kratkoročne obveze</t>
  </si>
  <si>
    <t>Ukupno kratkoročne obveze  (D)</t>
  </si>
  <si>
    <t>G)</t>
  </si>
  <si>
    <t>I. - XII. 2023.</t>
  </si>
  <si>
    <t xml:space="preserve"> - iznosi u eurima, bez centi</t>
  </si>
  <si>
    <t>I. - XII. 2024.</t>
  </si>
  <si>
    <t xml:space="preserve">Plan novčanog tijeka za razdoblje I. - XII. 2024. </t>
  </si>
  <si>
    <t>Plan 
I. - XII. 2024.</t>
  </si>
  <si>
    <t>Plan  I. - XII. 2024.</t>
  </si>
  <si>
    <t>Plan
31.12.2024.</t>
  </si>
  <si>
    <t>Plan računa dobiti i gubitka za 2024.</t>
  </si>
  <si>
    <t>PLAN BILANCE NA DAN 31.12.2024.</t>
  </si>
  <si>
    <t>Plan investicijskih ulaganja u dugotrajnu imovinu prema namjeni za 2024.</t>
  </si>
  <si>
    <t>Procjena ostvarenja 
I. - XII. 2023.</t>
  </si>
  <si>
    <t>Usvojeni Plan / Rebalans plana
31.12.2023.</t>
  </si>
  <si>
    <t>Procjena ostvarenja 
31.12.2023.</t>
  </si>
  <si>
    <t>Ostvareno
31.12.2022.</t>
  </si>
  <si>
    <t>Ostvareno       I. - XII.2022.</t>
  </si>
  <si>
    <t>GRAĐEVINSKI OBJEKTI, od toga najviše:</t>
  </si>
  <si>
    <t xml:space="preserve">ugradnja tehnološki naprednije umjesto postojeće rasvjete po objektima ZV-a radi poboljšanja energetske učinkovitosti </t>
  </si>
  <si>
    <t>prijelaz s direktnog na indirektni način grijanja P8-11</t>
  </si>
  <si>
    <t>sanacija krova paviljoba 29</t>
  </si>
  <si>
    <t>uređenje podova sajamskih paviljona</t>
  </si>
  <si>
    <t>uređenje toaleta sajamskih paviljona</t>
  </si>
  <si>
    <t>1.6.</t>
  </si>
  <si>
    <t>zamjena dotrajale vanjske stolarije UZ I</t>
  </si>
  <si>
    <t>1.7.</t>
  </si>
  <si>
    <t>Prilagodba/izgradnja prostora za novo susretno postrojenje i smještaj  novog 20kV postrojenja, dobava i ugradnja novih transformatora 10/20 kV, priprema za priključenje solarne elektrane</t>
  </si>
  <si>
    <t>1.8.</t>
  </si>
  <si>
    <t xml:space="preserve">vatrodojavna centrala P-25 - zamjena stare </t>
  </si>
  <si>
    <t>1.9.</t>
  </si>
  <si>
    <t>uređenje zidova paviljona 7 i 8</t>
  </si>
  <si>
    <t>1.10.</t>
  </si>
  <si>
    <t>sanacija paviljona 34 od posljedica oluje 18.7.2023.</t>
  </si>
  <si>
    <t>1.11.</t>
  </si>
  <si>
    <t>sanacija paviljona 5</t>
  </si>
  <si>
    <t>1.12.</t>
  </si>
  <si>
    <t>sanacija stropa i krova paviljona 11</t>
  </si>
  <si>
    <t>UKUPNO OPREMA</t>
  </si>
  <si>
    <t>POSTROJENJA I OPREMA</t>
  </si>
  <si>
    <t>2.1.1.</t>
  </si>
  <si>
    <t>Uredska oprema</t>
  </si>
  <si>
    <t>2.1.1.1.</t>
  </si>
  <si>
    <t>1. pisaći,računski i ostali strojevi</t>
  </si>
  <si>
    <t>2.1.1.2.</t>
  </si>
  <si>
    <t>2.Kompjutorsko informatička oprema</t>
  </si>
  <si>
    <t>2.1.1.2.1.</t>
  </si>
  <si>
    <t>računala ,skeneri, printeri</t>
  </si>
  <si>
    <t>2.1.1.2.2.</t>
  </si>
  <si>
    <t>serveri + ups</t>
  </si>
  <si>
    <t>2.1.1.2.3.</t>
  </si>
  <si>
    <t>ostala računalna oprema</t>
  </si>
  <si>
    <t>2.1.1.3.</t>
  </si>
  <si>
    <t xml:space="preserve">3.Ostala elektronička oprema </t>
  </si>
  <si>
    <t>2.1.1.3.1.</t>
  </si>
  <si>
    <t>solventni printer i oprema</t>
  </si>
  <si>
    <t>2.1.1.4.</t>
  </si>
  <si>
    <t>4.Ostala uredska oprema</t>
  </si>
  <si>
    <t>2.1.2.</t>
  </si>
  <si>
    <t>Mjerni i kontrolni uređaji</t>
  </si>
  <si>
    <t>2.1.2.1.</t>
  </si>
  <si>
    <t>kontrolni vodomjeri</t>
  </si>
  <si>
    <t>2.1.2.2.</t>
  </si>
  <si>
    <t>TK mjerni instrumenti</t>
  </si>
  <si>
    <t>2.1.3.</t>
  </si>
  <si>
    <t>Oprema za grijanje ventilaciju i rashladni uređaji</t>
  </si>
  <si>
    <t>2.1.3.1.</t>
  </si>
  <si>
    <t>industrijski toplovodni grijač zraka</t>
  </si>
  <si>
    <t>2.1.3.2.</t>
  </si>
  <si>
    <t>klima uređaji</t>
  </si>
  <si>
    <t>2.1.3.3.</t>
  </si>
  <si>
    <t>uređaji i ventili za regulaciju grijanja</t>
  </si>
  <si>
    <t>2.1.3.4.</t>
  </si>
  <si>
    <t>usisavači</t>
  </si>
  <si>
    <t>2.1.4.</t>
  </si>
  <si>
    <t>Oprema za protupožarnu zaštitu</t>
  </si>
  <si>
    <t>2.1.5.</t>
  </si>
  <si>
    <t>Ostala oprema</t>
  </si>
  <si>
    <t>2.1.5.1.</t>
  </si>
  <si>
    <t>kalorimetri</t>
  </si>
  <si>
    <t>ostala oprema za obavljanje komunalnih djelatnosti - spremnici</t>
  </si>
  <si>
    <t>2.1.5.2.</t>
  </si>
  <si>
    <t>štand oprema i materijal</t>
  </si>
  <si>
    <t>2.1.5.3.</t>
  </si>
  <si>
    <t>octa namještaj (stolci, hladnjaci, vrata)</t>
  </si>
  <si>
    <t>2.1.5.4.</t>
  </si>
  <si>
    <t xml:space="preserve">reflektori </t>
  </si>
  <si>
    <t>2.1.5.5.</t>
  </si>
  <si>
    <t>priključni ormarići za izložbene prostore</t>
  </si>
  <si>
    <t>2.1.5.6.</t>
  </si>
  <si>
    <t>nova teretna vrata na paviljonima</t>
  </si>
  <si>
    <t>2.1.5.7.</t>
  </si>
  <si>
    <t>foto aparat kompaktni</t>
  </si>
  <si>
    <t>2.1.5.8.</t>
  </si>
  <si>
    <t>mikrofoni bežični</t>
  </si>
  <si>
    <t>2.1.5.9.</t>
  </si>
  <si>
    <t>sušila za ruke</t>
  </si>
  <si>
    <t>2.1.5.10.</t>
  </si>
  <si>
    <t>ugradnja uređaja za komunikaciju putem GSM modula u dizala</t>
  </si>
  <si>
    <t>2.1.5.11.</t>
  </si>
  <si>
    <t>stalci (klamerice) za parkiranje bicikla</t>
  </si>
  <si>
    <t>ALAT, POGONSKI I  UREDSKI NAMJEŠTAJ I OSTALO</t>
  </si>
  <si>
    <t>2.2.1.</t>
  </si>
  <si>
    <t>zamjena dotrajalih distributivnih transformatora - kom 1</t>
  </si>
  <si>
    <t>2.2.2.</t>
  </si>
  <si>
    <t xml:space="preserve">telefonske i telegrafske centrale i pripadajući uređaji (mob) </t>
  </si>
  <si>
    <t>2.2.3.</t>
  </si>
  <si>
    <t>samohodni uređaj za pranje i čišćenje podova</t>
  </si>
  <si>
    <t>2.2.4.</t>
  </si>
  <si>
    <t>motorna pila, puhač lišća, kresač visokih grana, čistač okretnim četkama</t>
  </si>
  <si>
    <t>2.2.5.</t>
  </si>
  <si>
    <t>višenamjenski stroj za košnju trave</t>
  </si>
  <si>
    <t>2.2.6.</t>
  </si>
  <si>
    <t>električni viličar</t>
  </si>
  <si>
    <t>2.2.7.</t>
  </si>
  <si>
    <t>uredski namještaj</t>
  </si>
  <si>
    <t>TRANSPORTNA SREDSTVA U CESTOVNOM PROMETU</t>
  </si>
  <si>
    <t>SVE DRUGE INVESTICIJE, od toga najviše:</t>
  </si>
  <si>
    <t xml:space="preserve">izrada tehničke dokumentacije (sanacije krova paviljona 11A,29;uređenje podova sajamskih paviljona;uređenje toaleta;modernizacija vodosrpne stanice;solarna elektrana, paviljon 28, revitalizacija ZV) </t>
  </si>
  <si>
    <t>provedba energetskih pregleda i izrada Izvješća o provedenim energetskim pregledima paviljona 5,6,8,8a,8b,10,10a,11,11A,11d,34 i RK- zakon.obv.</t>
  </si>
  <si>
    <t>izrada konzervatorskog elaborata i podloga za zaštićene paviljone</t>
  </si>
  <si>
    <t xml:space="preserve">Izrada projekta rekonstrukcije / zamjene Vodocrpna stanica </t>
  </si>
  <si>
    <t xml:space="preserve">izrada tehničke dokumentacijesanacije krova paviljona 11A </t>
  </si>
  <si>
    <t>3.6.</t>
  </si>
  <si>
    <t>provedba energetskih pregleda i izrada Izvješća o provedenim energetskim pregledima paviljona 7, 12, 13, 23, JU, UZ I i UZ II- zakon.obv.</t>
  </si>
  <si>
    <t>3.7.</t>
  </si>
  <si>
    <t>glavni pregled nosivih čeličnih konstrukcija paviljona 1,2,5,6,8,8a,10,12,10,a-11A,11d,15,22,24,25,32,34,36,39,UZ II,E, nadstrešnica ispred JU - zak.obveza</t>
  </si>
  <si>
    <t>3.8.</t>
  </si>
  <si>
    <t>glavni pregled drvenih nosivih konstrukcija paviljona 14a i 20 - zakon.obv.</t>
  </si>
  <si>
    <t>3.9.</t>
  </si>
  <si>
    <t>naknada za priključenje solarne elektrane po Ugovoru o priključenju</t>
  </si>
  <si>
    <t>3.10.</t>
  </si>
  <si>
    <t>zaštitni znak</t>
  </si>
  <si>
    <t>UKUPNO 1+2+3</t>
  </si>
  <si>
    <t>Trgovačko društvo: Zagrebački Velesajam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</si>
</sst>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General\.&quot; &quot;"/>
    <numFmt numFmtId="167" formatCode="General&quot;. &quot;"/>
    <numFmt numFmtId="168" formatCode="#&quot;.&quot;"/>
    <numFmt numFmtId="169" formatCode="\(#,##0\)"/>
    <numFmt numFmtId="170" formatCode="#,##0;\(#,###\)"/>
    <numFmt numFmtId="171" formatCode="#,###;\(#,###\)"/>
  </numFmts>
  <fonts count="4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9"/>
      <name val="Arial CE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b/>
      <sz val="8"/>
      <name val="Arial CE"/>
      <family val="2"/>
      <charset val="238"/>
    </font>
    <font>
      <sz val="9"/>
      <name val="Arial CE"/>
      <charset val="238"/>
    </font>
    <font>
      <b/>
      <sz val="9"/>
      <color rgb="FF002060"/>
      <name val="Arial CE"/>
      <charset val="238"/>
    </font>
    <font>
      <b/>
      <sz val="9"/>
      <color rgb="FF002060"/>
      <name val="Arial CE"/>
      <family val="2"/>
      <charset val="238"/>
    </font>
    <font>
      <b/>
      <sz val="10"/>
      <color rgb="FF002060"/>
      <name val="Arial CE"/>
      <family val="2"/>
      <charset val="238"/>
    </font>
    <font>
      <sz val="9"/>
      <color rgb="FF002060"/>
      <name val="Arial CE"/>
      <family val="2"/>
      <charset val="238"/>
    </font>
    <font>
      <b/>
      <sz val="9"/>
      <color rgb="FF002060"/>
      <name val="Arial CE"/>
    </font>
    <font>
      <sz val="9"/>
      <color indexed="62"/>
      <name val="Arial CE"/>
    </font>
    <font>
      <sz val="9"/>
      <color indexed="56"/>
      <name val="Arial CE"/>
      <family val="2"/>
      <charset val="238"/>
    </font>
    <font>
      <sz val="9"/>
      <color indexed="56"/>
      <name val="Arial CE"/>
      <charset val="238"/>
    </font>
    <font>
      <sz val="10"/>
      <color indexed="56"/>
      <name val="Arial CE"/>
      <family val="2"/>
      <charset val="238"/>
    </font>
    <font>
      <sz val="10"/>
      <color rgb="FF002060"/>
      <name val="Arial CE"/>
      <family val="2"/>
      <charset val="238"/>
    </font>
    <font>
      <sz val="9"/>
      <color rgb="FF002060"/>
      <name val="Arial CE"/>
    </font>
    <font>
      <b/>
      <sz val="10"/>
      <name val="Arial CE"/>
    </font>
    <font>
      <sz val="8"/>
      <name val="Arial CE"/>
    </font>
    <font>
      <b/>
      <sz val="9"/>
      <color rgb="FF002060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/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/>
      <diagonal/>
    </border>
    <border>
      <left/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</cellStyleXfs>
  <cellXfs count="444">
    <xf numFmtId="0" fontId="0" fillId="0" borderId="0" xfId="0"/>
    <xf numFmtId="0" fontId="12" fillId="0" borderId="1" xfId="0" applyFont="1" applyBorder="1" applyAlignment="1">
      <alignment vertical="center"/>
    </xf>
    <xf numFmtId="0" fontId="12" fillId="0" borderId="0" xfId="0" applyFont="1"/>
    <xf numFmtId="0" fontId="4" fillId="0" borderId="0" xfId="0" applyFont="1"/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49" fontId="7" fillId="0" borderId="51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46" xfId="0" applyFont="1" applyBorder="1" applyAlignment="1">
      <alignment vertical="center" wrapText="1"/>
    </xf>
    <xf numFmtId="3" fontId="12" fillId="0" borderId="44" xfId="0" applyNumberFormat="1" applyFont="1" applyBorder="1" applyAlignment="1">
      <alignment horizontal="right" vertical="center"/>
    </xf>
    <xf numFmtId="3" fontId="12" fillId="0" borderId="45" xfId="0" applyNumberFormat="1" applyFont="1" applyBorder="1" applyAlignment="1">
      <alignment horizontal="right" vertical="center"/>
    </xf>
    <xf numFmtId="164" fontId="12" fillId="0" borderId="54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7" fillId="0" borderId="55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164" fontId="7" fillId="0" borderId="56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 applyProtection="1">
      <alignment horizontal="right" vertical="center"/>
      <protection locked="0"/>
    </xf>
    <xf numFmtId="3" fontId="7" fillId="0" borderId="3" xfId="0" applyNumberFormat="1" applyFont="1" applyBorder="1" applyAlignment="1" applyProtection="1">
      <alignment horizontal="right" vertical="center"/>
      <protection locked="0"/>
    </xf>
    <xf numFmtId="164" fontId="7" fillId="0" borderId="57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164" fontId="7" fillId="0" borderId="35" xfId="0" applyNumberFormat="1" applyFont="1" applyBorder="1" applyAlignment="1">
      <alignment horizontal="right" vertical="center"/>
    </xf>
    <xf numFmtId="3" fontId="7" fillId="0" borderId="38" xfId="0" applyNumberFormat="1" applyFont="1" applyBorder="1" applyAlignment="1" applyProtection="1">
      <alignment horizontal="right" vertical="center"/>
      <protection locked="0"/>
    </xf>
    <xf numFmtId="3" fontId="7" fillId="0" borderId="23" xfId="0" applyNumberFormat="1" applyFont="1" applyBorder="1" applyAlignment="1" applyProtection="1">
      <alignment horizontal="right" vertical="center"/>
      <protection locked="0"/>
    </xf>
    <xf numFmtId="3" fontId="7" fillId="0" borderId="2" xfId="0" applyNumberFormat="1" applyFont="1" applyBorder="1" applyAlignment="1" applyProtection="1">
      <alignment horizontal="right" vertical="center"/>
      <protection locked="0"/>
    </xf>
    <xf numFmtId="164" fontId="7" fillId="0" borderId="5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46" xfId="0" applyFont="1" applyBorder="1" applyAlignment="1">
      <alignment vertical="center"/>
    </xf>
    <xf numFmtId="3" fontId="12" fillId="0" borderId="53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3" fontId="7" fillId="0" borderId="59" xfId="0" applyNumberFormat="1" applyFont="1" applyBorder="1" applyAlignment="1" applyProtection="1">
      <alignment horizontal="right" vertical="center"/>
      <protection locked="0"/>
    </xf>
    <xf numFmtId="3" fontId="7" fillId="0" borderId="33" xfId="0" applyNumberFormat="1" applyFont="1" applyBorder="1" applyAlignment="1" applyProtection="1">
      <alignment horizontal="right" vertical="center"/>
      <protection locked="0"/>
    </xf>
    <xf numFmtId="3" fontId="7" fillId="0" borderId="19" xfId="0" applyNumberFormat="1" applyFont="1" applyBorder="1" applyAlignment="1" applyProtection="1">
      <alignment horizontal="right" vertical="center"/>
      <protection locked="0"/>
    </xf>
    <xf numFmtId="164" fontId="7" fillId="0" borderId="60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 applyAlignment="1" applyProtection="1">
      <alignment horizontal="right" vertical="center"/>
      <protection locked="0"/>
    </xf>
    <xf numFmtId="3" fontId="12" fillId="0" borderId="10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164" fontId="12" fillId="0" borderId="3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12" fillId="0" borderId="10" xfId="0" applyNumberFormat="1" applyFont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3" fontId="12" fillId="0" borderId="6" xfId="0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4" fillId="0" borderId="0" xfId="1" applyAlignment="1" applyProtection="1">
      <alignment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0" fontId="4" fillId="0" borderId="28" xfId="1" applyBorder="1" applyAlignment="1" applyProtection="1">
      <alignment horizontal="center" vertical="center"/>
      <protection locked="0"/>
    </xf>
    <xf numFmtId="0" fontId="4" fillId="0" borderId="29" xfId="1" applyBorder="1" applyAlignment="1" applyProtection="1">
      <alignment horizontal="center" vertical="center"/>
      <protection locked="0"/>
    </xf>
    <xf numFmtId="0" fontId="4" fillId="0" borderId="31" xfId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4" fillId="0" borderId="0" xfId="1" applyAlignment="1" applyProtection="1">
      <alignment vertical="center" wrapText="1"/>
      <protection locked="0"/>
    </xf>
    <xf numFmtId="0" fontId="4" fillId="0" borderId="0" xfId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horizontal="left" vertical="center" wrapText="1" indent="1"/>
      <protection locked="0"/>
    </xf>
    <xf numFmtId="3" fontId="7" fillId="0" borderId="12" xfId="0" applyNumberFormat="1" applyFont="1" applyBorder="1" applyAlignment="1" applyProtection="1">
      <alignment horizontal="right" vertical="center"/>
      <protection locked="0"/>
    </xf>
    <xf numFmtId="3" fontId="7" fillId="0" borderId="13" xfId="0" applyNumberFormat="1" applyFont="1" applyBorder="1" applyAlignment="1" applyProtection="1">
      <alignment horizontal="right" vertical="center"/>
      <protection locked="0"/>
    </xf>
    <xf numFmtId="3" fontId="7" fillId="0" borderId="24" xfId="0" applyNumberFormat="1" applyFont="1" applyBorder="1" applyAlignment="1" applyProtection="1">
      <alignment horizontal="right" vertical="center"/>
      <protection locked="0"/>
    </xf>
    <xf numFmtId="164" fontId="7" fillId="0" borderId="36" xfId="0" applyNumberFormat="1" applyFont="1" applyBorder="1" applyAlignment="1">
      <alignment horizontal="right" vertical="center"/>
    </xf>
    <xf numFmtId="0" fontId="15" fillId="0" borderId="0" xfId="3"/>
    <xf numFmtId="0" fontId="10" fillId="0" borderId="0" xfId="3" applyFont="1" applyAlignment="1" applyProtection="1">
      <alignment horizontal="left" vertical="center"/>
      <protection locked="0"/>
    </xf>
    <xf numFmtId="0" fontId="16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15" fillId="0" borderId="0" xfId="3" applyAlignment="1">
      <alignment horizontal="center"/>
    </xf>
    <xf numFmtId="49" fontId="16" fillId="0" borderId="0" xfId="3" applyNumberFormat="1" applyFont="1" applyAlignment="1">
      <alignment horizontal="centerContinuous"/>
    </xf>
    <xf numFmtId="49" fontId="6" fillId="0" borderId="0" xfId="3" applyNumberFormat="1" applyFont="1" applyAlignment="1">
      <alignment horizontal="centerContinuous" wrapText="1"/>
    </xf>
    <xf numFmtId="3" fontId="17" fillId="0" borderId="0" xfId="3" applyNumberFormat="1" applyFont="1" applyAlignment="1">
      <alignment horizontal="centerContinuous"/>
    </xf>
    <xf numFmtId="165" fontId="15" fillId="0" borderId="0" xfId="3" applyNumberFormat="1" applyAlignment="1">
      <alignment horizontal="centerContinuous"/>
    </xf>
    <xf numFmtId="49" fontId="17" fillId="0" borderId="0" xfId="3" applyNumberFormat="1" applyFont="1" applyAlignment="1">
      <alignment horizontal="right"/>
    </xf>
    <xf numFmtId="0" fontId="18" fillId="0" borderId="0" xfId="3" applyFont="1" applyAlignment="1">
      <alignment horizontal="left" vertical="top"/>
    </xf>
    <xf numFmtId="0" fontId="16" fillId="0" borderId="0" xfId="3" applyFont="1"/>
    <xf numFmtId="0" fontId="15" fillId="0" borderId="0" xfId="3" applyAlignment="1">
      <alignment horizontal="left" wrapText="1"/>
    </xf>
    <xf numFmtId="3" fontId="15" fillId="0" borderId="0" xfId="3" applyNumberFormat="1"/>
    <xf numFmtId="49" fontId="15" fillId="0" borderId="0" xfId="3" applyNumberFormat="1" applyAlignment="1">
      <alignment horizontal="right"/>
    </xf>
    <xf numFmtId="0" fontId="3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3" fontId="16" fillId="0" borderId="1" xfId="3" applyNumberFormat="1" applyFont="1" applyBorder="1" applyAlignment="1">
      <alignment horizontal="centerContinuous" vertical="center"/>
    </xf>
    <xf numFmtId="49" fontId="16" fillId="0" borderId="63" xfId="3" applyNumberFormat="1" applyFont="1" applyBorder="1" applyAlignment="1">
      <alignment horizontal="centerContinuous" vertical="center"/>
    </xf>
    <xf numFmtId="0" fontId="2" fillId="0" borderId="0" xfId="3" applyFont="1" applyAlignment="1">
      <alignment vertical="center"/>
    </xf>
    <xf numFmtId="0" fontId="15" fillId="0" borderId="0" xfId="3" applyAlignment="1">
      <alignment vertical="center"/>
    </xf>
    <xf numFmtId="3" fontId="22" fillId="0" borderId="1" xfId="3" applyNumberFormat="1" applyFont="1" applyBorder="1" applyAlignment="1" applyProtection="1">
      <alignment horizontal="right" vertical="center"/>
      <protection locked="0"/>
    </xf>
    <xf numFmtId="165" fontId="22" fillId="0" borderId="1" xfId="3" applyNumberFormat="1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3" fontId="17" fillId="2" borderId="1" xfId="3" applyNumberFormat="1" applyFont="1" applyFill="1" applyBorder="1" applyAlignment="1" applyProtection="1">
      <alignment horizontal="right" vertical="center"/>
      <protection locked="0"/>
    </xf>
    <xf numFmtId="165" fontId="17" fillId="0" borderId="1" xfId="3" applyNumberFormat="1" applyFont="1" applyBorder="1" applyAlignment="1">
      <alignment horizontal="right" vertical="center"/>
    </xf>
    <xf numFmtId="3" fontId="17" fillId="0" borderId="1" xfId="3" applyNumberFormat="1" applyFont="1" applyBorder="1" applyAlignment="1" applyProtection="1">
      <alignment horizontal="right" vertical="center"/>
      <protection locked="0"/>
    </xf>
    <xf numFmtId="0" fontId="17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7" fillId="0" borderId="0" xfId="3" applyFont="1" applyAlignment="1">
      <alignment vertical="center"/>
    </xf>
    <xf numFmtId="3" fontId="20" fillId="0" borderId="16" xfId="3" applyNumberFormat="1" applyFont="1" applyBorder="1" applyAlignment="1" applyProtection="1">
      <alignment horizontal="right" vertical="center"/>
      <protection locked="0"/>
    </xf>
    <xf numFmtId="165" fontId="20" fillId="0" borderId="16" xfId="3" applyNumberFormat="1" applyFont="1" applyBorder="1" applyAlignment="1">
      <alignment horizontal="right" vertical="center"/>
    </xf>
    <xf numFmtId="0" fontId="28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0" fontId="30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165" fontId="15" fillId="0" borderId="0" xfId="3" applyNumberFormat="1"/>
    <xf numFmtId="49" fontId="32" fillId="0" borderId="63" xfId="3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49" fontId="7" fillId="0" borderId="93" xfId="0" applyNumberFormat="1" applyFont="1" applyBorder="1" applyAlignment="1">
      <alignment horizontal="center" vertical="center"/>
    </xf>
    <xf numFmtId="0" fontId="4" fillId="0" borderId="79" xfId="0" applyFont="1" applyBorder="1" applyAlignment="1">
      <alignment horizontal="center"/>
    </xf>
    <xf numFmtId="0" fontId="12" fillId="0" borderId="54" xfId="0" applyFont="1" applyBorder="1" applyAlignment="1">
      <alignment horizontal="right" vertical="center"/>
    </xf>
    <xf numFmtId="164" fontId="12" fillId="0" borderId="92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164" fontId="7" fillId="0" borderId="94" xfId="0" applyNumberFormat="1" applyFont="1" applyBorder="1" applyAlignment="1">
      <alignment horizontal="right" vertical="center"/>
    </xf>
    <xf numFmtId="164" fontId="7" fillId="0" borderId="84" xfId="0" applyNumberFormat="1" applyFont="1" applyBorder="1" applyAlignment="1">
      <alignment horizontal="right" vertical="center"/>
    </xf>
    <xf numFmtId="164" fontId="7" fillId="0" borderId="85" xfId="0" applyNumberFormat="1" applyFont="1" applyBorder="1" applyAlignment="1">
      <alignment horizontal="right" vertical="center"/>
    </xf>
    <xf numFmtId="164" fontId="7" fillId="0" borderId="96" xfId="0" applyNumberFormat="1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164" fontId="7" fillId="0" borderId="87" xfId="0" applyNumberFormat="1" applyFont="1" applyBorder="1" applyAlignment="1">
      <alignment horizontal="right" vertical="center"/>
    </xf>
    <xf numFmtId="164" fontId="7" fillId="0" borderId="90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right" vertical="center"/>
    </xf>
    <xf numFmtId="164" fontId="12" fillId="0" borderId="85" xfId="0" applyNumberFormat="1" applyFont="1" applyBorder="1" applyAlignment="1">
      <alignment horizontal="right" vertical="center"/>
    </xf>
    <xf numFmtId="166" fontId="12" fillId="0" borderId="6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3" fontId="12" fillId="0" borderId="5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164" fontId="12" fillId="0" borderId="67" xfId="0" applyNumberFormat="1" applyFont="1" applyBorder="1" applyAlignment="1">
      <alignment horizontal="right" vertical="center"/>
    </xf>
    <xf numFmtId="164" fontId="12" fillId="0" borderId="82" xfId="0" applyNumberFormat="1" applyFont="1" applyBorder="1" applyAlignment="1">
      <alignment horizontal="right" vertical="center"/>
    </xf>
    <xf numFmtId="3" fontId="12" fillId="0" borderId="53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01" xfId="0" applyNumberFormat="1" applyFont="1" applyBorder="1" applyAlignment="1">
      <alignment horizontal="right" vertical="center"/>
    </xf>
    <xf numFmtId="3" fontId="7" fillId="0" borderId="102" xfId="0" applyNumberFormat="1" applyFont="1" applyBorder="1" applyAlignment="1">
      <alignment horizontal="right" vertical="center"/>
    </xf>
    <xf numFmtId="164" fontId="7" fillId="0" borderId="104" xfId="0" applyNumberFormat="1" applyFont="1" applyBorder="1" applyAlignment="1">
      <alignment horizontal="right" vertical="center"/>
    </xf>
    <xf numFmtId="164" fontId="7" fillId="0" borderId="105" xfId="0" applyNumberFormat="1" applyFont="1" applyBorder="1" applyAlignment="1">
      <alignment horizontal="right" vertical="center"/>
    </xf>
    <xf numFmtId="3" fontId="7" fillId="0" borderId="106" xfId="0" applyNumberFormat="1" applyFont="1" applyBorder="1" applyAlignment="1" applyProtection="1">
      <alignment horizontal="right" vertical="center"/>
      <protection locked="0"/>
    </xf>
    <xf numFmtId="3" fontId="7" fillId="0" borderId="107" xfId="0" applyNumberFormat="1" applyFont="1" applyBorder="1" applyAlignment="1" applyProtection="1">
      <alignment horizontal="right" vertical="center"/>
      <protection locked="0"/>
    </xf>
    <xf numFmtId="164" fontId="7" fillId="0" borderId="109" xfId="0" applyNumberFormat="1" applyFont="1" applyBorder="1" applyAlignment="1">
      <alignment horizontal="right" vertical="center"/>
    </xf>
    <xf numFmtId="164" fontId="7" fillId="0" borderId="110" xfId="0" applyNumberFormat="1" applyFont="1" applyBorder="1" applyAlignment="1">
      <alignment horizontal="right" vertical="center"/>
    </xf>
    <xf numFmtId="3" fontId="7" fillId="0" borderId="111" xfId="0" applyNumberFormat="1" applyFont="1" applyBorder="1" applyAlignment="1">
      <alignment horizontal="right" vertical="center"/>
    </xf>
    <xf numFmtId="3" fontId="7" fillId="0" borderId="112" xfId="0" applyNumberFormat="1" applyFont="1" applyBorder="1" applyAlignment="1">
      <alignment horizontal="right" vertical="center"/>
    </xf>
    <xf numFmtId="164" fontId="7" fillId="0" borderId="114" xfId="0" applyNumberFormat="1" applyFont="1" applyBorder="1" applyAlignment="1">
      <alignment horizontal="right" vertical="center"/>
    </xf>
    <xf numFmtId="164" fontId="7" fillId="0" borderId="115" xfId="0" applyNumberFormat="1" applyFont="1" applyBorder="1" applyAlignment="1">
      <alignment horizontal="right" vertical="center"/>
    </xf>
    <xf numFmtId="3" fontId="7" fillId="0" borderId="116" xfId="0" applyNumberFormat="1" applyFont="1" applyBorder="1" applyAlignment="1" applyProtection="1">
      <alignment horizontal="right" vertical="center"/>
      <protection locked="0"/>
    </xf>
    <xf numFmtId="3" fontId="7" fillId="0" borderId="117" xfId="0" applyNumberFormat="1" applyFont="1" applyBorder="1" applyAlignment="1" applyProtection="1">
      <alignment horizontal="right" vertical="center"/>
      <protection locked="0"/>
    </xf>
    <xf numFmtId="164" fontId="7" fillId="0" borderId="119" xfId="0" applyNumberFormat="1" applyFont="1" applyBorder="1" applyAlignment="1">
      <alignment horizontal="right" vertical="center"/>
    </xf>
    <xf numFmtId="164" fontId="7" fillId="0" borderId="120" xfId="0" applyNumberFormat="1" applyFont="1" applyBorder="1" applyAlignment="1">
      <alignment horizontal="right" vertical="center"/>
    </xf>
    <xf numFmtId="3" fontId="7" fillId="0" borderId="121" xfId="0" applyNumberFormat="1" applyFont="1" applyBorder="1" applyAlignment="1" applyProtection="1">
      <alignment horizontal="right" vertical="center"/>
      <protection locked="0"/>
    </xf>
    <xf numFmtId="3" fontId="7" fillId="0" borderId="122" xfId="0" applyNumberFormat="1" applyFont="1" applyBorder="1" applyAlignment="1" applyProtection="1">
      <alignment horizontal="right" vertical="center"/>
      <protection locked="0"/>
    </xf>
    <xf numFmtId="3" fontId="7" fillId="0" borderId="123" xfId="0" applyNumberFormat="1" applyFont="1" applyBorder="1" applyAlignment="1" applyProtection="1">
      <alignment horizontal="right" vertical="center"/>
      <protection locked="0"/>
    </xf>
    <xf numFmtId="164" fontId="7" fillId="0" borderId="124" xfId="0" applyNumberFormat="1" applyFont="1" applyBorder="1" applyAlignment="1">
      <alignment horizontal="right" vertical="center"/>
    </xf>
    <xf numFmtId="164" fontId="7" fillId="0" borderId="125" xfId="0" applyNumberFormat="1" applyFont="1" applyBorder="1" applyAlignment="1">
      <alignment horizontal="right" vertical="center"/>
    </xf>
    <xf numFmtId="3" fontId="7" fillId="0" borderId="101" xfId="0" applyNumberFormat="1" applyFont="1" applyBorder="1" applyAlignment="1" applyProtection="1">
      <alignment horizontal="right" vertical="center"/>
      <protection locked="0"/>
    </xf>
    <xf numFmtId="3" fontId="7" fillId="0" borderId="102" xfId="0" applyNumberFormat="1" applyFont="1" applyBorder="1" applyAlignment="1" applyProtection="1">
      <alignment horizontal="right" vertical="center"/>
      <protection locked="0"/>
    </xf>
    <xf numFmtId="3" fontId="7" fillId="0" borderId="103" xfId="0" applyNumberFormat="1" applyFont="1" applyBorder="1" applyAlignment="1" applyProtection="1">
      <alignment horizontal="right" vertical="center"/>
      <protection locked="0"/>
    </xf>
    <xf numFmtId="3" fontId="7" fillId="0" borderId="108" xfId="0" applyNumberFormat="1" applyFont="1" applyBorder="1" applyAlignment="1" applyProtection="1">
      <alignment horizontal="right" vertical="center"/>
      <protection locked="0"/>
    </xf>
    <xf numFmtId="3" fontId="7" fillId="0" borderId="111" xfId="0" applyNumberFormat="1" applyFont="1" applyBorder="1" applyAlignment="1" applyProtection="1">
      <alignment horizontal="right" vertical="center"/>
      <protection locked="0"/>
    </xf>
    <xf numFmtId="3" fontId="7" fillId="0" borderId="112" xfId="0" applyNumberFormat="1" applyFont="1" applyBorder="1" applyAlignment="1" applyProtection="1">
      <alignment horizontal="right" vertical="center"/>
      <protection locked="0"/>
    </xf>
    <xf numFmtId="3" fontId="7" fillId="0" borderId="113" xfId="0" applyNumberFormat="1" applyFont="1" applyBorder="1" applyAlignment="1" applyProtection="1">
      <alignment horizontal="right" vertical="center"/>
      <protection locked="0"/>
    </xf>
    <xf numFmtId="1" fontId="19" fillId="0" borderId="36" xfId="3" applyNumberFormat="1" applyFont="1" applyBorder="1" applyAlignment="1">
      <alignment horizontal="center" vertical="center"/>
    </xf>
    <xf numFmtId="1" fontId="19" fillId="0" borderId="24" xfId="3" applyNumberFormat="1" applyFont="1" applyBorder="1" applyAlignment="1">
      <alignment horizontal="center" vertical="center"/>
    </xf>
    <xf numFmtId="1" fontId="19" fillId="0" borderId="42" xfId="3" applyNumberFormat="1" applyFont="1" applyBorder="1" applyAlignment="1">
      <alignment horizontal="center" vertical="center"/>
    </xf>
    <xf numFmtId="3" fontId="19" fillId="0" borderId="13" xfId="3" applyNumberFormat="1" applyFont="1" applyBorder="1" applyAlignment="1">
      <alignment horizontal="center" vertical="center"/>
    </xf>
    <xf numFmtId="1" fontId="19" fillId="0" borderId="13" xfId="3" applyNumberFormat="1" applyFont="1" applyBorder="1" applyAlignment="1">
      <alignment horizontal="center" vertical="center"/>
    </xf>
    <xf numFmtId="1" fontId="19" fillId="0" borderId="90" xfId="3" applyNumberFormat="1" applyFont="1" applyBorder="1" applyAlignment="1">
      <alignment horizontal="center" vertical="center"/>
    </xf>
    <xf numFmtId="1" fontId="19" fillId="0" borderId="0" xfId="3" applyNumberFormat="1" applyFont="1" applyAlignment="1">
      <alignment horizontal="center" vertical="center"/>
    </xf>
    <xf numFmtId="0" fontId="15" fillId="0" borderId="127" xfId="3" applyBorder="1" applyAlignment="1">
      <alignment horizontal="center" vertical="center"/>
    </xf>
    <xf numFmtId="168" fontId="21" fillId="0" borderId="35" xfId="3" applyNumberFormat="1" applyFont="1" applyBorder="1" applyAlignment="1">
      <alignment horizontal="center" vertical="center"/>
    </xf>
    <xf numFmtId="49" fontId="22" fillId="0" borderId="6" xfId="3" applyNumberFormat="1" applyFont="1" applyBorder="1" applyAlignment="1">
      <alignment horizontal="center" vertical="center"/>
    </xf>
    <xf numFmtId="0" fontId="34" fillId="0" borderId="40" xfId="3" applyFont="1" applyBorder="1" applyAlignment="1">
      <alignment horizontal="left" vertical="center"/>
    </xf>
    <xf numFmtId="165" fontId="22" fillId="0" borderId="85" xfId="3" applyNumberFormat="1" applyFont="1" applyBorder="1" applyAlignment="1">
      <alignment horizontal="right" vertical="center"/>
    </xf>
    <xf numFmtId="168" fontId="17" fillId="0" borderId="35" xfId="3" applyNumberFormat="1" applyFont="1" applyBorder="1" applyAlignment="1">
      <alignment horizontal="center" vertical="center"/>
    </xf>
    <xf numFmtId="49" fontId="17" fillId="0" borderId="6" xfId="3" applyNumberFormat="1" applyFont="1" applyBorder="1" applyAlignment="1">
      <alignment horizontal="center" vertical="center"/>
    </xf>
    <xf numFmtId="165" fontId="17" fillId="0" borderId="85" xfId="3" applyNumberFormat="1" applyFont="1" applyBorder="1" applyAlignment="1">
      <alignment horizontal="right" vertical="center"/>
    </xf>
    <xf numFmtId="168" fontId="17" fillId="0" borderId="39" xfId="3" applyNumberFormat="1" applyFont="1" applyBorder="1" applyAlignment="1">
      <alignment horizontal="center" vertical="center"/>
    </xf>
    <xf numFmtId="49" fontId="17" fillId="0" borderId="8" xfId="3" applyNumberFormat="1" applyFont="1" applyBorder="1" applyAlignment="1">
      <alignment horizontal="center" vertical="center"/>
    </xf>
    <xf numFmtId="3" fontId="17" fillId="0" borderId="16" xfId="3" applyNumberFormat="1" applyFont="1" applyBorder="1" applyAlignment="1" applyProtection="1">
      <alignment horizontal="right" vertical="center"/>
      <protection locked="0"/>
    </xf>
    <xf numFmtId="165" fontId="17" fillId="0" borderId="16" xfId="3" applyNumberFormat="1" applyFont="1" applyBorder="1" applyAlignment="1">
      <alignment horizontal="right" vertical="center"/>
    </xf>
    <xf numFmtId="165" fontId="17" fillId="0" borderId="88" xfId="3" applyNumberFormat="1" applyFont="1" applyBorder="1" applyAlignment="1">
      <alignment horizontal="right" vertical="center"/>
    </xf>
    <xf numFmtId="168" fontId="21" fillId="0" borderId="70" xfId="3" applyNumberFormat="1" applyFont="1" applyBorder="1" applyAlignment="1">
      <alignment horizontal="center" vertical="center"/>
    </xf>
    <xf numFmtId="0" fontId="34" fillId="0" borderId="69" xfId="3" applyFont="1" applyBorder="1" applyAlignment="1">
      <alignment horizontal="left" vertical="center"/>
    </xf>
    <xf numFmtId="168" fontId="21" fillId="0" borderId="57" xfId="3" applyNumberFormat="1" applyFont="1" applyBorder="1" applyAlignment="1">
      <alignment horizontal="center" vertical="center"/>
    </xf>
    <xf numFmtId="49" fontId="22" fillId="0" borderId="4" xfId="3" applyNumberFormat="1" applyFont="1" applyBorder="1" applyAlignment="1">
      <alignment horizontal="center" vertical="center"/>
    </xf>
    <xf numFmtId="0" fontId="34" fillId="0" borderId="61" xfId="3" applyFont="1" applyBorder="1" applyAlignment="1">
      <alignment horizontal="left" vertical="center"/>
    </xf>
    <xf numFmtId="3" fontId="22" fillId="2" borderId="3" xfId="3" applyNumberFormat="1" applyFont="1" applyFill="1" applyBorder="1" applyAlignment="1" applyProtection="1">
      <alignment horizontal="right" vertical="center"/>
      <protection locked="0"/>
    </xf>
    <xf numFmtId="165" fontId="22" fillId="0" borderId="3" xfId="3" applyNumberFormat="1" applyFont="1" applyBorder="1" applyAlignment="1">
      <alignment horizontal="right" vertical="center"/>
    </xf>
    <xf numFmtId="165" fontId="22" fillId="0" borderId="84" xfId="3" applyNumberFormat="1" applyFont="1" applyBorder="1" applyAlignment="1">
      <alignment horizontal="right" vertical="center"/>
    </xf>
    <xf numFmtId="0" fontId="8" fillId="0" borderId="40" xfId="3" applyFont="1" applyBorder="1" applyAlignment="1">
      <alignment horizontal="left" vertical="center" wrapText="1" indent="2"/>
    </xf>
    <xf numFmtId="49" fontId="20" fillId="0" borderId="8" xfId="3" applyNumberFormat="1" applyFont="1" applyBorder="1" applyAlignment="1">
      <alignment horizontal="center" vertical="center"/>
    </xf>
    <xf numFmtId="165" fontId="20" fillId="0" borderId="88" xfId="3" applyNumberFormat="1" applyFont="1" applyBorder="1" applyAlignment="1">
      <alignment horizontal="right" vertical="center"/>
    </xf>
    <xf numFmtId="49" fontId="21" fillId="0" borderId="30" xfId="3" applyNumberFormat="1" applyFont="1" applyBorder="1" applyAlignment="1">
      <alignment horizontal="center" vertical="center"/>
    </xf>
    <xf numFmtId="0" fontId="34" fillId="0" borderId="69" xfId="3" applyFont="1" applyBorder="1" applyAlignment="1">
      <alignment horizontal="left" vertical="center" wrapText="1"/>
    </xf>
    <xf numFmtId="3" fontId="21" fillId="0" borderId="29" xfId="3" applyNumberFormat="1" applyFont="1" applyBorder="1" applyAlignment="1">
      <alignment horizontal="right" vertical="center"/>
    </xf>
    <xf numFmtId="165" fontId="21" fillId="0" borderId="29" xfId="3" applyNumberFormat="1" applyFont="1" applyBorder="1" applyAlignment="1">
      <alignment horizontal="right" vertical="center"/>
    </xf>
    <xf numFmtId="165" fontId="21" fillId="0" borderId="83" xfId="3" applyNumberFormat="1" applyFont="1" applyBorder="1" applyAlignment="1">
      <alignment horizontal="right" vertical="center"/>
    </xf>
    <xf numFmtId="3" fontId="21" fillId="0" borderId="29" xfId="3" applyNumberFormat="1" applyFont="1" applyBorder="1" applyAlignment="1" applyProtection="1">
      <alignment horizontal="right" vertical="center"/>
      <protection locked="0"/>
    </xf>
    <xf numFmtId="168" fontId="22" fillId="0" borderId="76" xfId="3" applyNumberFormat="1" applyFont="1" applyBorder="1" applyAlignment="1">
      <alignment horizontal="center" vertical="center"/>
    </xf>
    <xf numFmtId="49" fontId="21" fillId="0" borderId="22" xfId="3" applyNumberFormat="1" applyFont="1" applyBorder="1" applyAlignment="1">
      <alignment horizontal="center" vertical="center"/>
    </xf>
    <xf numFmtId="0" fontId="34" fillId="0" borderId="99" xfId="3" applyFont="1" applyBorder="1" applyAlignment="1">
      <alignment horizontal="left" vertical="center"/>
    </xf>
    <xf numFmtId="3" fontId="21" fillId="0" borderId="21" xfId="3" applyNumberFormat="1" applyFont="1" applyBorder="1" applyAlignment="1">
      <alignment horizontal="right" vertical="center"/>
    </xf>
    <xf numFmtId="165" fontId="21" fillId="0" borderId="21" xfId="3" applyNumberFormat="1" applyFont="1" applyBorder="1" applyAlignment="1">
      <alignment horizontal="right" vertical="center"/>
    </xf>
    <xf numFmtId="165" fontId="21" fillId="0" borderId="95" xfId="3" applyNumberFormat="1" applyFont="1" applyBorder="1" applyAlignment="1">
      <alignment horizontal="right" vertical="center"/>
    </xf>
    <xf numFmtId="168" fontId="22" fillId="0" borderId="58" xfId="3" applyNumberFormat="1" applyFont="1" applyBorder="1" applyAlignment="1">
      <alignment horizontal="center" vertical="center"/>
    </xf>
    <xf numFmtId="49" fontId="21" fillId="0" borderId="2" xfId="3" applyNumberFormat="1" applyFont="1" applyBorder="1" applyAlignment="1">
      <alignment horizontal="center" vertical="center"/>
    </xf>
    <xf numFmtId="0" fontId="34" fillId="0" borderId="74" xfId="3" applyFont="1" applyBorder="1" applyAlignment="1">
      <alignment horizontal="left" vertical="center"/>
    </xf>
    <xf numFmtId="3" fontId="21" fillId="0" borderId="23" xfId="3" applyNumberFormat="1" applyFont="1" applyBorder="1" applyAlignment="1">
      <alignment horizontal="right" vertical="center"/>
    </xf>
    <xf numFmtId="165" fontId="21" fillId="0" borderId="23" xfId="3" applyNumberFormat="1" applyFont="1" applyBorder="1" applyAlignment="1">
      <alignment horizontal="right" vertical="center"/>
    </xf>
    <xf numFmtId="165" fontId="21" fillId="0" borderId="96" xfId="3" applyNumberFormat="1" applyFont="1" applyBorder="1" applyAlignment="1">
      <alignment horizontal="right" vertical="center"/>
    </xf>
    <xf numFmtId="0" fontId="34" fillId="0" borderId="40" xfId="3" applyFont="1" applyBorder="1" applyAlignment="1">
      <alignment horizontal="left" vertical="center" wrapText="1"/>
    </xf>
    <xf numFmtId="3" fontId="17" fillId="2" borderId="16" xfId="3" applyNumberFormat="1" applyFont="1" applyFill="1" applyBorder="1" applyAlignment="1" applyProtection="1">
      <alignment horizontal="right" vertical="center"/>
      <protection locked="0"/>
    </xf>
    <xf numFmtId="168" fontId="17" fillId="0" borderId="78" xfId="3" applyNumberFormat="1" applyFont="1" applyBorder="1" applyAlignment="1">
      <alignment horizontal="center" vertical="center"/>
    </xf>
    <xf numFmtId="49" fontId="21" fillId="0" borderId="75" xfId="3" applyNumberFormat="1" applyFont="1" applyBorder="1" applyAlignment="1">
      <alignment horizontal="center" vertical="center"/>
    </xf>
    <xf numFmtId="0" fontId="34" fillId="0" borderId="130" xfId="3" applyFont="1" applyBorder="1" applyAlignment="1">
      <alignment horizontal="left" vertical="center"/>
    </xf>
    <xf numFmtId="3" fontId="24" fillId="2" borderId="71" xfId="3" applyNumberFormat="1" applyFont="1" applyFill="1" applyBorder="1" applyAlignment="1" applyProtection="1">
      <alignment horizontal="right" vertical="center"/>
      <protection locked="0"/>
    </xf>
    <xf numFmtId="165" fontId="24" fillId="0" borderId="71" xfId="3" applyNumberFormat="1" applyFont="1" applyBorder="1" applyAlignment="1">
      <alignment horizontal="right" vertical="center"/>
    </xf>
    <xf numFmtId="165" fontId="24" fillId="0" borderId="81" xfId="3" applyNumberFormat="1" applyFont="1" applyBorder="1" applyAlignment="1">
      <alignment horizontal="right" vertical="center"/>
    </xf>
    <xf numFmtId="49" fontId="22" fillId="0" borderId="30" xfId="3" applyNumberFormat="1" applyFont="1" applyBorder="1" applyAlignment="1">
      <alignment horizontal="center" vertical="center"/>
    </xf>
    <xf numFmtId="3" fontId="22" fillId="2" borderId="29" xfId="3" applyNumberFormat="1" applyFont="1" applyFill="1" applyBorder="1" applyAlignment="1">
      <alignment horizontal="right" vertical="center"/>
    </xf>
    <xf numFmtId="165" fontId="22" fillId="0" borderId="29" xfId="3" applyNumberFormat="1" applyFont="1" applyBorder="1" applyAlignment="1">
      <alignment horizontal="right" vertical="center"/>
    </xf>
    <xf numFmtId="165" fontId="22" fillId="0" borderId="83" xfId="3" applyNumberFormat="1" applyFont="1" applyBorder="1" applyAlignment="1">
      <alignment horizontal="right" vertical="center"/>
    </xf>
    <xf numFmtId="49" fontId="21" fillId="0" borderId="4" xfId="3" applyNumberFormat="1" applyFont="1" applyBorder="1" applyAlignment="1">
      <alignment horizontal="center" vertical="center"/>
    </xf>
    <xf numFmtId="3" fontId="24" fillId="2" borderId="3" xfId="3" applyNumberFormat="1" applyFont="1" applyFill="1" applyBorder="1" applyAlignment="1" applyProtection="1">
      <alignment horizontal="right" vertical="center"/>
      <protection locked="0"/>
    </xf>
    <xf numFmtId="165" fontId="24" fillId="0" borderId="3" xfId="3" applyNumberFormat="1" applyFont="1" applyBorder="1" applyAlignment="1">
      <alignment horizontal="right" vertical="center"/>
    </xf>
    <xf numFmtId="165" fontId="24" fillId="0" borderId="84" xfId="3" applyNumberFormat="1" applyFont="1" applyBorder="1" applyAlignment="1">
      <alignment horizontal="right" vertical="center"/>
    </xf>
    <xf numFmtId="3" fontId="22" fillId="0" borderId="29" xfId="3" applyNumberFormat="1" applyFont="1" applyBorder="1" applyAlignment="1">
      <alignment horizontal="right" vertical="center"/>
    </xf>
    <xf numFmtId="49" fontId="22" fillId="0" borderId="22" xfId="3" applyNumberFormat="1" applyFont="1" applyBorder="1" applyAlignment="1">
      <alignment horizontal="center" vertical="center"/>
    </xf>
    <xf numFmtId="3" fontId="22" fillId="0" borderId="21" xfId="3" applyNumberFormat="1" applyFont="1" applyBorder="1" applyAlignment="1">
      <alignment horizontal="right" vertical="center"/>
    </xf>
    <xf numFmtId="165" fontId="22" fillId="0" borderId="21" xfId="3" applyNumberFormat="1" applyFont="1" applyBorder="1" applyAlignment="1">
      <alignment horizontal="right" vertical="center"/>
    </xf>
    <xf numFmtId="165" fontId="22" fillId="0" borderId="95" xfId="3" applyNumberFormat="1" applyFont="1" applyBorder="1" applyAlignment="1">
      <alignment horizontal="right" vertical="center"/>
    </xf>
    <xf numFmtId="165" fontId="16" fillId="0" borderId="1" xfId="3" applyNumberFormat="1" applyFont="1" applyBorder="1" applyAlignment="1">
      <alignment horizontal="centerContinuous" vertical="center"/>
    </xf>
    <xf numFmtId="165" fontId="16" fillId="0" borderId="85" xfId="3" applyNumberFormat="1" applyFont="1" applyBorder="1" applyAlignment="1">
      <alignment horizontal="centerContinuous" vertical="center"/>
    </xf>
    <xf numFmtId="49" fontId="16" fillId="0" borderId="129" xfId="3" applyNumberFormat="1" applyFont="1" applyBorder="1" applyAlignment="1">
      <alignment horizontal="center" vertical="center"/>
    </xf>
    <xf numFmtId="1" fontId="19" fillId="0" borderId="77" xfId="3" applyNumberFormat="1" applyFont="1" applyBorder="1" applyAlignment="1">
      <alignment horizontal="center" vertical="center"/>
    </xf>
    <xf numFmtId="165" fontId="20" fillId="0" borderId="132" xfId="3" applyNumberFormat="1" applyFont="1" applyBorder="1" applyAlignment="1">
      <alignment horizontal="right" vertical="center"/>
    </xf>
    <xf numFmtId="165" fontId="22" fillId="0" borderId="127" xfId="3" applyNumberFormat="1" applyFont="1" applyBorder="1" applyAlignment="1">
      <alignment horizontal="right" vertical="center"/>
    </xf>
    <xf numFmtId="165" fontId="17" fillId="0" borderId="127" xfId="3" applyNumberFormat="1" applyFont="1" applyBorder="1" applyAlignment="1">
      <alignment horizontal="right" vertical="center"/>
    </xf>
    <xf numFmtId="165" fontId="17" fillId="0" borderId="133" xfId="3" applyNumberFormat="1" applyFont="1" applyBorder="1" applyAlignment="1">
      <alignment horizontal="right" vertical="center"/>
    </xf>
    <xf numFmtId="165" fontId="22" fillId="0" borderId="129" xfId="3" applyNumberFormat="1" applyFont="1" applyBorder="1" applyAlignment="1">
      <alignment horizontal="right" vertical="center"/>
    </xf>
    <xf numFmtId="165" fontId="20" fillId="0" borderId="133" xfId="3" applyNumberFormat="1" applyFont="1" applyBorder="1" applyAlignment="1">
      <alignment horizontal="right" vertical="center"/>
    </xf>
    <xf numFmtId="165" fontId="20" fillId="0" borderId="134" xfId="3" applyNumberFormat="1" applyFont="1" applyBorder="1" applyAlignment="1">
      <alignment horizontal="right" vertical="center"/>
    </xf>
    <xf numFmtId="165" fontId="21" fillId="0" borderId="135" xfId="3" applyNumberFormat="1" applyFont="1" applyBorder="1" applyAlignment="1">
      <alignment horizontal="right" vertical="center"/>
    </xf>
    <xf numFmtId="165" fontId="21" fillId="0" borderId="128" xfId="3" applyNumberFormat="1" applyFont="1" applyBorder="1" applyAlignment="1">
      <alignment horizontal="right" vertical="center"/>
    </xf>
    <xf numFmtId="165" fontId="24" fillId="0" borderId="136" xfId="3" applyNumberFormat="1" applyFont="1" applyBorder="1" applyAlignment="1">
      <alignment horizontal="right" vertical="center"/>
    </xf>
    <xf numFmtId="165" fontId="22" fillId="0" borderId="134" xfId="3" applyNumberFormat="1" applyFont="1" applyBorder="1" applyAlignment="1">
      <alignment horizontal="right" vertical="center"/>
    </xf>
    <xf numFmtId="165" fontId="24" fillId="0" borderId="129" xfId="3" applyNumberFormat="1" applyFont="1" applyBorder="1" applyAlignment="1">
      <alignment horizontal="right" vertical="center"/>
    </xf>
    <xf numFmtId="165" fontId="22" fillId="0" borderId="135" xfId="3" applyNumberFormat="1" applyFont="1" applyBorder="1" applyAlignment="1">
      <alignment horizontal="right" vertical="center"/>
    </xf>
    <xf numFmtId="49" fontId="16" fillId="0" borderId="5" xfId="3" applyNumberFormat="1" applyFont="1" applyBorder="1" applyAlignment="1">
      <alignment horizontal="center" vertical="center"/>
    </xf>
    <xf numFmtId="1" fontId="19" fillId="0" borderId="25" xfId="3" applyNumberFormat="1" applyFont="1" applyBorder="1" applyAlignment="1">
      <alignment horizontal="center" vertical="center"/>
    </xf>
    <xf numFmtId="165" fontId="20" fillId="0" borderId="98" xfId="3" applyNumberFormat="1" applyFont="1" applyBorder="1" applyAlignment="1">
      <alignment horizontal="right" vertical="center"/>
    </xf>
    <xf numFmtId="165" fontId="22" fillId="0" borderId="7" xfId="3" applyNumberFormat="1" applyFont="1" applyBorder="1" applyAlignment="1">
      <alignment horizontal="right" vertical="center"/>
    </xf>
    <xf numFmtId="165" fontId="17" fillId="0" borderId="7" xfId="3" applyNumberFormat="1" applyFont="1" applyBorder="1" applyAlignment="1">
      <alignment horizontal="right" vertical="center"/>
    </xf>
    <xf numFmtId="165" fontId="17" fillId="0" borderId="9" xfId="3" applyNumberFormat="1" applyFont="1" applyBorder="1" applyAlignment="1">
      <alignment horizontal="right" vertical="center"/>
    </xf>
    <xf numFmtId="165" fontId="22" fillId="0" borderId="5" xfId="3" applyNumberFormat="1" applyFont="1" applyBorder="1" applyAlignment="1">
      <alignment horizontal="right" vertical="center"/>
    </xf>
    <xf numFmtId="165" fontId="20" fillId="0" borderId="9" xfId="3" applyNumberFormat="1" applyFont="1" applyBorder="1" applyAlignment="1">
      <alignment horizontal="right" vertical="center"/>
    </xf>
    <xf numFmtId="165" fontId="20" fillId="0" borderId="31" xfId="3" applyNumberFormat="1" applyFont="1" applyBorder="1" applyAlignment="1">
      <alignment horizontal="right" vertical="center"/>
    </xf>
    <xf numFmtId="165" fontId="21" fillId="0" borderId="100" xfId="3" applyNumberFormat="1" applyFont="1" applyBorder="1" applyAlignment="1">
      <alignment horizontal="right" vertical="center"/>
    </xf>
    <xf numFmtId="165" fontId="21" fillId="0" borderId="137" xfId="3" applyNumberFormat="1" applyFont="1" applyBorder="1" applyAlignment="1">
      <alignment horizontal="right" vertical="center"/>
    </xf>
    <xf numFmtId="165" fontId="24" fillId="0" borderId="72" xfId="3" applyNumberFormat="1" applyFont="1" applyBorder="1" applyAlignment="1">
      <alignment horizontal="right" vertical="center"/>
    </xf>
    <xf numFmtId="165" fontId="22" fillId="0" borderId="31" xfId="3" applyNumberFormat="1" applyFont="1" applyBorder="1" applyAlignment="1">
      <alignment horizontal="right" vertical="center"/>
    </xf>
    <xf numFmtId="165" fontId="24" fillId="0" borderId="5" xfId="3" applyNumberFormat="1" applyFont="1" applyBorder="1" applyAlignment="1">
      <alignment horizontal="right" vertical="center"/>
    </xf>
    <xf numFmtId="165" fontId="22" fillId="0" borderId="100" xfId="3" applyNumberFormat="1" applyFont="1" applyBorder="1" applyAlignment="1">
      <alignment horizontal="right" vertical="center"/>
    </xf>
    <xf numFmtId="0" fontId="4" fillId="0" borderId="126" xfId="0" applyFont="1" applyBorder="1" applyAlignment="1">
      <alignment horizontal="center"/>
    </xf>
    <xf numFmtId="3" fontId="7" fillId="0" borderId="140" xfId="0" applyNumberFormat="1" applyFont="1" applyBorder="1" applyAlignment="1">
      <alignment horizontal="right" vertical="center"/>
    </xf>
    <xf numFmtId="3" fontId="7" fillId="0" borderId="61" xfId="0" applyNumberFormat="1" applyFont="1" applyBorder="1" applyAlignment="1" applyProtection="1">
      <alignment horizontal="right" vertical="center"/>
      <protection locked="0"/>
    </xf>
    <xf numFmtId="3" fontId="7" fillId="0" borderId="40" xfId="0" applyNumberFormat="1" applyFont="1" applyBorder="1" applyAlignment="1" applyProtection="1">
      <alignment horizontal="right" vertical="center"/>
      <protection locked="0"/>
    </xf>
    <xf numFmtId="3" fontId="7" fillId="0" borderId="141" xfId="0" applyNumberFormat="1" applyFont="1" applyBorder="1" applyAlignment="1">
      <alignment horizontal="right" vertical="center"/>
    </xf>
    <xf numFmtId="3" fontId="7" fillId="0" borderId="142" xfId="0" applyNumberFormat="1" applyFont="1" applyBorder="1" applyAlignment="1" applyProtection="1">
      <alignment horizontal="right" vertical="center"/>
      <protection locked="0"/>
    </xf>
    <xf numFmtId="3" fontId="7" fillId="0" borderId="144" xfId="0" applyNumberFormat="1" applyFont="1" applyBorder="1" applyAlignment="1" applyProtection="1">
      <alignment horizontal="right" vertical="center"/>
      <protection locked="0"/>
    </xf>
    <xf numFmtId="3" fontId="7" fillId="0" borderId="145" xfId="0" applyNumberFormat="1" applyFont="1" applyBorder="1" applyAlignment="1" applyProtection="1">
      <alignment horizontal="right" vertical="center"/>
      <protection locked="0"/>
    </xf>
    <xf numFmtId="3" fontId="7" fillId="0" borderId="74" xfId="0" applyNumberFormat="1" applyFont="1" applyBorder="1" applyAlignment="1" applyProtection="1">
      <alignment horizontal="right" vertical="center"/>
      <protection locked="0"/>
    </xf>
    <xf numFmtId="3" fontId="7" fillId="0" borderId="64" xfId="0" applyNumberFormat="1" applyFont="1" applyBorder="1" applyAlignment="1" applyProtection="1">
      <alignment horizontal="right" vertical="center"/>
      <protection locked="0"/>
    </xf>
    <xf numFmtId="3" fontId="7" fillId="0" borderId="141" xfId="0" applyNumberFormat="1" applyFont="1" applyBorder="1" applyAlignment="1" applyProtection="1">
      <alignment horizontal="right" vertical="center"/>
      <protection locked="0"/>
    </xf>
    <xf numFmtId="3" fontId="7" fillId="0" borderId="143" xfId="0" applyNumberFormat="1" applyFont="1" applyBorder="1" applyAlignment="1" applyProtection="1">
      <alignment horizontal="right" vertical="center"/>
      <protection locked="0"/>
    </xf>
    <xf numFmtId="3" fontId="7" fillId="0" borderId="42" xfId="0" applyNumberFormat="1" applyFont="1" applyBorder="1" applyAlignment="1" applyProtection="1">
      <alignment horizontal="right" vertical="center"/>
      <protection locked="0"/>
    </xf>
    <xf numFmtId="3" fontId="12" fillId="0" borderId="40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 applyProtection="1">
      <alignment horizontal="right" vertical="center"/>
      <protection locked="0"/>
    </xf>
    <xf numFmtId="3" fontId="12" fillId="0" borderId="86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139" xfId="0" applyFont="1" applyBorder="1" applyAlignment="1">
      <alignment horizontal="center"/>
    </xf>
    <xf numFmtId="164" fontId="12" fillId="0" borderId="91" xfId="0" applyNumberFormat="1" applyFont="1" applyBorder="1" applyAlignment="1">
      <alignment horizontal="right" vertical="center"/>
    </xf>
    <xf numFmtId="164" fontId="7" fillId="0" borderId="146" xfId="0" applyNumberFormat="1" applyFont="1" applyBorder="1" applyAlignment="1">
      <alignment horizontal="right" vertical="center"/>
    </xf>
    <xf numFmtId="164" fontId="7" fillId="0" borderId="65" xfId="0" applyNumberFormat="1" applyFont="1" applyBorder="1" applyAlignment="1">
      <alignment horizontal="right" vertical="center"/>
    </xf>
    <xf numFmtId="164" fontId="7" fillId="0" borderId="63" xfId="0" applyNumberFormat="1" applyFont="1" applyBorder="1" applyAlignment="1">
      <alignment horizontal="right" vertical="center"/>
    </xf>
    <xf numFmtId="164" fontId="7" fillId="0" borderId="147" xfId="0" applyNumberFormat="1" applyFont="1" applyBorder="1" applyAlignment="1">
      <alignment horizontal="right" vertical="center"/>
    </xf>
    <xf numFmtId="164" fontId="7" fillId="0" borderId="148" xfId="0" applyNumberFormat="1" applyFont="1" applyBorder="1" applyAlignment="1">
      <alignment horizontal="right" vertical="center"/>
    </xf>
    <xf numFmtId="164" fontId="7" fillId="0" borderId="149" xfId="0" applyNumberFormat="1" applyFont="1" applyBorder="1" applyAlignment="1">
      <alignment horizontal="right" vertical="center"/>
    </xf>
    <xf numFmtId="164" fontId="7" fillId="0" borderId="150" xfId="0" applyNumberFormat="1" applyFont="1" applyBorder="1" applyAlignment="1">
      <alignment horizontal="right" vertical="center"/>
    </xf>
    <xf numFmtId="164" fontId="7" fillId="0" borderId="151" xfId="0" applyNumberFormat="1" applyFont="1" applyBorder="1" applyAlignment="1">
      <alignment horizontal="right" vertical="center"/>
    </xf>
    <xf numFmtId="164" fontId="7" fillId="0" borderId="73" xfId="0" applyNumberFormat="1" applyFont="1" applyBorder="1" applyAlignment="1">
      <alignment horizontal="right" vertical="center"/>
    </xf>
    <xf numFmtId="164" fontId="7" fillId="0" borderId="62" xfId="0" applyNumberFormat="1" applyFont="1" applyBorder="1" applyAlignment="1">
      <alignment horizontal="right" vertical="center"/>
    </xf>
    <xf numFmtId="164" fontId="7" fillId="0" borderId="152" xfId="0" applyNumberFormat="1" applyFont="1" applyBorder="1" applyAlignment="1">
      <alignment horizontal="right" vertical="center"/>
    </xf>
    <xf numFmtId="164" fontId="12" fillId="0" borderId="63" xfId="0" applyNumberFormat="1" applyFont="1" applyBorder="1" applyAlignment="1">
      <alignment horizontal="right" vertical="center"/>
    </xf>
    <xf numFmtId="164" fontId="12" fillId="0" borderId="153" xfId="0" applyNumberFormat="1" applyFont="1" applyBorder="1" applyAlignment="1">
      <alignment horizontal="right" vertical="center"/>
    </xf>
    <xf numFmtId="49" fontId="16" fillId="0" borderId="1" xfId="3" applyNumberFormat="1" applyFont="1" applyBorder="1" applyAlignment="1">
      <alignment horizontal="center" vertical="center"/>
    </xf>
    <xf numFmtId="165" fontId="20" fillId="0" borderId="27" xfId="3" applyNumberFormat="1" applyFont="1" applyBorder="1" applyAlignment="1">
      <alignment horizontal="right" vertical="center"/>
    </xf>
    <xf numFmtId="165" fontId="20" fillId="0" borderId="29" xfId="3" applyNumberFormat="1" applyFont="1" applyBorder="1" applyAlignment="1">
      <alignment horizontal="right" vertical="center"/>
    </xf>
    <xf numFmtId="168" fontId="21" fillId="0" borderId="70" xfId="3" applyNumberFormat="1" applyFont="1" applyBorder="1" applyAlignment="1">
      <alignment horizontal="center" vertical="top"/>
    </xf>
    <xf numFmtId="0" fontId="14" fillId="0" borderId="0" xfId="0" applyFont="1"/>
    <xf numFmtId="0" fontId="16" fillId="0" borderId="62" xfId="3" applyFont="1" applyBorder="1" applyAlignment="1">
      <alignment horizontal="center"/>
    </xf>
    <xf numFmtId="0" fontId="8" fillId="0" borderId="41" xfId="3" applyFont="1" applyBorder="1" applyAlignment="1">
      <alignment horizontal="left" vertical="center" wrapText="1" indent="2"/>
    </xf>
    <xf numFmtId="49" fontId="22" fillId="0" borderId="30" xfId="3" applyNumberFormat="1" applyFont="1" applyBorder="1" applyAlignment="1">
      <alignment horizontal="center" vertical="top" wrapText="1"/>
    </xf>
    <xf numFmtId="168" fontId="22" fillId="0" borderId="47" xfId="3" applyNumberFormat="1" applyFont="1" applyBorder="1" applyAlignment="1">
      <alignment horizontal="center" vertical="center"/>
    </xf>
    <xf numFmtId="49" fontId="21" fillId="0" borderId="47" xfId="3" applyNumberFormat="1" applyFont="1" applyBorder="1" applyAlignment="1">
      <alignment horizontal="center" vertical="center"/>
    </xf>
    <xf numFmtId="0" fontId="34" fillId="0" borderId="47" xfId="3" applyFont="1" applyBorder="1" applyAlignment="1">
      <alignment horizontal="left" vertical="center"/>
    </xf>
    <xf numFmtId="3" fontId="21" fillId="0" borderId="47" xfId="3" applyNumberFormat="1" applyFont="1" applyBorder="1" applyAlignment="1">
      <alignment horizontal="right" vertical="center"/>
    </xf>
    <xf numFmtId="165" fontId="21" fillId="0" borderId="47" xfId="3" applyNumberFormat="1" applyFont="1" applyBorder="1" applyAlignment="1">
      <alignment horizontal="right" vertical="center"/>
    </xf>
    <xf numFmtId="168" fontId="36" fillId="0" borderId="0" xfId="3" applyNumberFormat="1" applyFont="1" applyAlignment="1">
      <alignment horizontal="left" vertical="center"/>
    </xf>
    <xf numFmtId="49" fontId="21" fillId="0" borderId="0" xfId="3" applyNumberFormat="1" applyFont="1" applyAlignment="1">
      <alignment horizontal="center" vertical="center"/>
    </xf>
    <xf numFmtId="0" fontId="34" fillId="0" borderId="0" xfId="3" applyFont="1" applyAlignment="1">
      <alignment horizontal="left" vertical="center"/>
    </xf>
    <xf numFmtId="3" fontId="21" fillId="0" borderId="0" xfId="3" applyNumberFormat="1" applyFont="1" applyAlignment="1">
      <alignment horizontal="right" vertical="center"/>
    </xf>
    <xf numFmtId="165" fontId="21" fillId="0" borderId="0" xfId="3" applyNumberFormat="1" applyFont="1" applyAlignment="1">
      <alignment horizontal="right" vertical="center"/>
    </xf>
    <xf numFmtId="0" fontId="15" fillId="0" borderId="154" xfId="3" applyBorder="1" applyAlignment="1">
      <alignment horizontal="center" vertical="center"/>
    </xf>
    <xf numFmtId="49" fontId="16" fillId="0" borderId="62" xfId="3" applyNumberFormat="1" applyFont="1" applyBorder="1" applyAlignment="1">
      <alignment horizontal="centerContinuous" vertical="center"/>
    </xf>
    <xf numFmtId="49" fontId="32" fillId="0" borderId="62" xfId="3" applyNumberFormat="1" applyFont="1" applyBorder="1" applyAlignment="1">
      <alignment horizontal="left" vertical="center" wrapText="1"/>
    </xf>
    <xf numFmtId="165" fontId="17" fillId="0" borderId="154" xfId="3" applyNumberFormat="1" applyFont="1" applyBorder="1" applyAlignment="1">
      <alignment horizontal="right" vertical="center"/>
    </xf>
    <xf numFmtId="165" fontId="17" fillId="0" borderId="33" xfId="3" applyNumberFormat="1" applyFont="1" applyBorder="1" applyAlignment="1">
      <alignment horizontal="right" vertical="center"/>
    </xf>
    <xf numFmtId="165" fontId="17" fillId="0" borderId="20" xfId="3" applyNumberFormat="1" applyFont="1" applyBorder="1" applyAlignment="1">
      <alignment horizontal="right" vertical="center"/>
    </xf>
    <xf numFmtId="49" fontId="21" fillId="0" borderId="30" xfId="3" applyNumberFormat="1" applyFont="1" applyBorder="1" applyAlignment="1">
      <alignment horizontal="center" vertical="top" wrapText="1"/>
    </xf>
    <xf numFmtId="3" fontId="7" fillId="0" borderId="103" xfId="0" applyNumberFormat="1" applyFont="1" applyBorder="1" applyAlignment="1">
      <alignment horizontal="right" vertical="center"/>
    </xf>
    <xf numFmtId="3" fontId="7" fillId="0" borderId="113" xfId="0" applyNumberFormat="1" applyFont="1" applyBorder="1" applyAlignment="1">
      <alignment horizontal="right" vertical="center"/>
    </xf>
    <xf numFmtId="3" fontId="7" fillId="0" borderId="118" xfId="0" applyNumberFormat="1" applyFont="1" applyBorder="1" applyAlignment="1" applyProtection="1">
      <alignment horizontal="right" vertical="center"/>
      <protection locked="0"/>
    </xf>
    <xf numFmtId="3" fontId="17" fillId="0" borderId="1" xfId="3" applyNumberFormat="1" applyFont="1" applyBorder="1" applyAlignment="1">
      <alignment horizontal="right" vertical="center"/>
    </xf>
    <xf numFmtId="3" fontId="17" fillId="0" borderId="16" xfId="3" applyNumberFormat="1" applyFont="1" applyBorder="1" applyAlignment="1">
      <alignment horizontal="right" vertical="center"/>
    </xf>
    <xf numFmtId="3" fontId="24" fillId="0" borderId="71" xfId="3" applyNumberFormat="1" applyFont="1" applyBorder="1" applyAlignment="1">
      <alignment horizontal="right" vertical="center"/>
    </xf>
    <xf numFmtId="3" fontId="20" fillId="2" borderId="1" xfId="3" applyNumberFormat="1" applyFont="1" applyFill="1" applyBorder="1" applyAlignment="1" applyProtection="1">
      <alignment horizontal="right" vertical="center"/>
      <protection locked="0"/>
    </xf>
    <xf numFmtId="3" fontId="20" fillId="0" borderId="16" xfId="3" applyNumberFormat="1" applyFont="1" applyBorder="1" applyAlignment="1">
      <alignment horizontal="right" vertical="center"/>
    </xf>
    <xf numFmtId="3" fontId="20" fillId="0" borderId="1" xfId="3" applyNumberFormat="1" applyFont="1" applyBorder="1" applyAlignment="1" applyProtection="1">
      <alignment horizontal="right" vertical="center"/>
      <protection locked="0"/>
    </xf>
    <xf numFmtId="3" fontId="20" fillId="2" borderId="16" xfId="3" applyNumberFormat="1" applyFont="1" applyFill="1" applyBorder="1" applyAlignment="1" applyProtection="1">
      <alignment horizontal="right" vertical="center"/>
      <protection locked="0"/>
    </xf>
    <xf numFmtId="0" fontId="37" fillId="0" borderId="0" xfId="5" applyFont="1"/>
    <xf numFmtId="0" fontId="37" fillId="0" borderId="0" xfId="5" applyFont="1" applyAlignment="1">
      <alignment horizontal="center" vertical="center"/>
    </xf>
    <xf numFmtId="49" fontId="37" fillId="0" borderId="0" xfId="5" applyNumberFormat="1" applyFont="1" applyAlignment="1" applyProtection="1">
      <alignment horizontal="right"/>
      <protection locked="0"/>
    </xf>
    <xf numFmtId="0" fontId="39" fillId="0" borderId="0" xfId="0" applyFont="1"/>
    <xf numFmtId="0" fontId="40" fillId="0" borderId="0" xfId="0" applyFont="1"/>
    <xf numFmtId="0" fontId="41" fillId="0" borderId="0" xfId="0" applyFont="1"/>
    <xf numFmtId="3" fontId="42" fillId="0" borderId="0" xfId="0" applyNumberFormat="1" applyFont="1"/>
    <xf numFmtId="0" fontId="42" fillId="0" borderId="0" xfId="0" applyFont="1"/>
    <xf numFmtId="0" fontId="43" fillId="0" borderId="0" xfId="0" applyFont="1"/>
    <xf numFmtId="0" fontId="42" fillId="3" borderId="0" xfId="0" applyFont="1" applyFill="1"/>
    <xf numFmtId="3" fontId="39" fillId="0" borderId="0" xfId="0" applyNumberFormat="1" applyFont="1"/>
    <xf numFmtId="0" fontId="44" fillId="0" borderId="0" xfId="5" applyFont="1" applyAlignment="1">
      <alignment vertical="center"/>
    </xf>
    <xf numFmtId="0" fontId="44" fillId="0" borderId="0" xfId="5" applyFont="1"/>
    <xf numFmtId="49" fontId="5" fillId="3" borderId="1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5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/>
    <xf numFmtId="3" fontId="5" fillId="3" borderId="3" xfId="0" applyNumberFormat="1" applyFont="1" applyFill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4" fillId="0" borderId="1" xfId="5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left" wrapText="1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/>
    <xf numFmtId="0" fontId="4" fillId="0" borderId="1" xfId="0" applyFont="1" applyBorder="1"/>
    <xf numFmtId="49" fontId="4" fillId="0" borderId="1" xfId="1" applyNumberFormat="1" applyBorder="1" applyAlignment="1">
      <alignment horizontal="left" vertical="center" wrapText="1"/>
    </xf>
    <xf numFmtId="49" fontId="4" fillId="0" borderId="40" xfId="1" applyNumberFormat="1" applyBorder="1" applyAlignment="1">
      <alignment horizontal="left" vertical="center" wrapText="1"/>
    </xf>
    <xf numFmtId="0" fontId="4" fillId="0" borderId="16" xfId="0" quotePrefix="1" applyFont="1" applyBorder="1"/>
    <xf numFmtId="0" fontId="4" fillId="0" borderId="16" xfId="0" applyFont="1" applyBorder="1"/>
    <xf numFmtId="3" fontId="4" fillId="0" borderId="16" xfId="0" applyNumberFormat="1" applyFont="1" applyBorder="1"/>
    <xf numFmtId="0" fontId="4" fillId="0" borderId="1" xfId="0" quotePrefix="1" applyFont="1" applyBorder="1"/>
    <xf numFmtId="0" fontId="45" fillId="0" borderId="1" xfId="0" applyFont="1" applyBorder="1"/>
    <xf numFmtId="3" fontId="45" fillId="0" borderId="1" xfId="0" applyNumberFormat="1" applyFont="1" applyBorder="1"/>
    <xf numFmtId="0" fontId="4" fillId="3" borderId="1" xfId="0" quotePrefix="1" applyFont="1" applyFill="1" applyBorder="1"/>
    <xf numFmtId="0" fontId="4" fillId="3" borderId="1" xfId="0" applyFont="1" applyFill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49" fontId="4" fillId="3" borderId="1" xfId="5" applyNumberFormat="1" applyFill="1" applyBorder="1" applyAlignment="1">
      <alignment vertical="center" wrapText="1"/>
    </xf>
    <xf numFmtId="167" fontId="45" fillId="0" borderId="14" xfId="1" applyNumberFormat="1" applyFont="1" applyBorder="1" applyAlignment="1" applyProtection="1">
      <alignment horizontal="left" vertical="center"/>
      <protection locked="0"/>
    </xf>
    <xf numFmtId="3" fontId="4" fillId="0" borderId="3" xfId="1" applyNumberFormat="1" applyBorder="1" applyAlignment="1" applyProtection="1">
      <alignment vertical="center"/>
      <protection locked="0"/>
    </xf>
    <xf numFmtId="3" fontId="4" fillId="0" borderId="72" xfId="1" applyNumberFormat="1" applyBorder="1" applyAlignment="1" applyProtection="1">
      <alignment horizontal="right" vertical="center"/>
      <protection locked="0"/>
    </xf>
    <xf numFmtId="167" fontId="4" fillId="0" borderId="10" xfId="1" applyNumberFormat="1" applyBorder="1" applyAlignment="1" applyProtection="1">
      <alignment horizontal="left" vertical="center"/>
      <protection locked="0"/>
    </xf>
    <xf numFmtId="3" fontId="4" fillId="0" borderId="1" xfId="1" applyNumberFormat="1" applyBorder="1" applyAlignment="1" applyProtection="1">
      <alignment vertical="center"/>
      <protection locked="0"/>
    </xf>
    <xf numFmtId="3" fontId="4" fillId="0" borderId="5" xfId="2" applyNumberFormat="1" applyBorder="1" applyAlignment="1" applyProtection="1">
      <alignment vertical="center"/>
      <protection locked="0"/>
    </xf>
    <xf numFmtId="3" fontId="4" fillId="0" borderId="7" xfId="2" applyNumberFormat="1" applyBorder="1" applyAlignment="1" applyProtection="1">
      <alignment vertical="center"/>
      <protection locked="0"/>
    </xf>
    <xf numFmtId="170" fontId="4" fillId="0" borderId="7" xfId="2" applyNumberFormat="1" applyBorder="1" applyAlignment="1" applyProtection="1">
      <alignment vertical="center"/>
      <protection locked="0"/>
    </xf>
    <xf numFmtId="167" fontId="4" fillId="0" borderId="15" xfId="1" applyNumberFormat="1" applyBorder="1" applyAlignment="1" applyProtection="1">
      <alignment horizontal="left" vertical="center"/>
      <protection locked="0"/>
    </xf>
    <xf numFmtId="170" fontId="4" fillId="0" borderId="9" xfId="2" applyNumberFormat="1" applyBorder="1" applyAlignment="1" applyProtection="1">
      <alignment vertical="center"/>
      <protection locked="0"/>
    </xf>
    <xf numFmtId="167" fontId="41" fillId="0" borderId="28" xfId="1" applyNumberFormat="1" applyFont="1" applyBorder="1" applyAlignment="1" applyProtection="1">
      <alignment horizontal="left" vertical="center"/>
      <protection locked="0"/>
    </xf>
    <xf numFmtId="3" fontId="5" fillId="0" borderId="29" xfId="1" applyNumberFormat="1" applyFont="1" applyBorder="1" applyAlignment="1" applyProtection="1">
      <alignment vertical="center"/>
      <protection locked="0"/>
    </xf>
    <xf numFmtId="3" fontId="5" fillId="0" borderId="31" xfId="2" applyNumberFormat="1" applyFont="1" applyBorder="1" applyAlignment="1" applyProtection="1">
      <alignment vertical="center"/>
      <protection locked="0"/>
    </xf>
    <xf numFmtId="171" fontId="5" fillId="0" borderId="29" xfId="1" applyNumberFormat="1" applyFont="1" applyBorder="1" applyAlignment="1" applyProtection="1">
      <alignment vertical="center"/>
      <protection locked="0"/>
    </xf>
    <xf numFmtId="171" fontId="5" fillId="0" borderId="31" xfId="2" applyNumberFormat="1" applyFont="1" applyBorder="1" applyAlignment="1" applyProtection="1">
      <alignment vertical="center"/>
      <protection locked="0"/>
    </xf>
    <xf numFmtId="167" fontId="4" fillId="0" borderId="10" xfId="1" applyNumberFormat="1" applyBorder="1" applyAlignment="1" applyProtection="1">
      <alignment horizontal="left" vertical="center" wrapText="1"/>
      <protection locked="0"/>
    </xf>
    <xf numFmtId="3" fontId="4" fillId="0" borderId="27" xfId="1" applyNumberFormat="1" applyBorder="1" applyAlignment="1" applyProtection="1">
      <alignment vertical="center"/>
      <protection locked="0"/>
    </xf>
    <xf numFmtId="169" fontId="4" fillId="0" borderId="98" xfId="2" applyNumberFormat="1" applyBorder="1" applyAlignment="1" applyProtection="1">
      <alignment vertical="center"/>
      <protection locked="0"/>
    </xf>
    <xf numFmtId="3" fontId="5" fillId="0" borderId="18" xfId="2" applyNumberFormat="1" applyFont="1" applyBorder="1" applyAlignment="1" applyProtection="1">
      <alignment vertical="center"/>
      <protection locked="0"/>
    </xf>
    <xf numFmtId="0" fontId="5" fillId="0" borderId="0" xfId="0" applyFont="1"/>
    <xf numFmtId="0" fontId="4" fillId="0" borderId="78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4" fillId="0" borderId="0" xfId="0" applyFont="1"/>
    <xf numFmtId="0" fontId="16" fillId="0" borderId="62" xfId="3" applyFont="1" applyBorder="1" applyAlignment="1">
      <alignment horizontal="center"/>
    </xf>
    <xf numFmtId="0" fontId="16" fillId="0" borderId="97" xfId="3" applyFont="1" applyBorder="1" applyAlignment="1">
      <alignment horizontal="center"/>
    </xf>
    <xf numFmtId="0" fontId="35" fillId="2" borderId="0" xfId="3" applyFont="1" applyFill="1" applyAlignment="1" applyProtection="1">
      <alignment horizontal="left" vertical="center" wrapText="1"/>
      <protection locked="0"/>
    </xf>
    <xf numFmtId="165" fontId="33" fillId="0" borderId="89" xfId="3" applyNumberFormat="1" applyFont="1" applyBorder="1" applyAlignment="1">
      <alignment horizontal="left"/>
    </xf>
    <xf numFmtId="0" fontId="19" fillId="0" borderId="52" xfId="3" applyFont="1" applyBorder="1" applyAlignment="1">
      <alignment horizontal="center" vertical="center" wrapText="1"/>
    </xf>
    <xf numFmtId="0" fontId="19" fillId="0" borderId="51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49" fontId="3" fillId="0" borderId="34" xfId="3" applyNumberFormat="1" applyFont="1" applyBorder="1" applyAlignment="1">
      <alignment horizontal="center" vertical="center" wrapText="1"/>
    </xf>
    <xf numFmtId="49" fontId="3" fillId="0" borderId="126" xfId="3" applyNumberFormat="1" applyFont="1" applyBorder="1" applyAlignment="1">
      <alignment horizontal="center" vertical="center" wrapText="1"/>
    </xf>
    <xf numFmtId="49" fontId="3" fillId="0" borderId="48" xfId="3" applyNumberFormat="1" applyFont="1" applyBorder="1" applyAlignment="1">
      <alignment horizontal="center" vertical="center" wrapText="1"/>
    </xf>
    <xf numFmtId="49" fontId="3" fillId="0" borderId="49" xfId="3" applyNumberFormat="1" applyFont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center" vertical="center" wrapText="1"/>
    </xf>
    <xf numFmtId="49" fontId="3" fillId="0" borderId="61" xfId="3" applyNumberFormat="1" applyFont="1" applyBorder="1" applyAlignment="1">
      <alignment horizontal="center" vertical="center" wrapText="1"/>
    </xf>
    <xf numFmtId="3" fontId="16" fillId="0" borderId="71" xfId="3" applyNumberFormat="1" applyFont="1" applyBorder="1" applyAlignment="1">
      <alignment horizontal="center" vertical="center"/>
    </xf>
    <xf numFmtId="3" fontId="16" fillId="0" borderId="81" xfId="3" applyNumberFormat="1" applyFont="1" applyBorder="1" applyAlignment="1">
      <alignment horizontal="center" vertical="center"/>
    </xf>
    <xf numFmtId="165" fontId="16" fillId="0" borderId="131" xfId="3" applyNumberFormat="1" applyFont="1" applyBorder="1" applyAlignment="1">
      <alignment horizontal="center" vertical="center" wrapText="1"/>
    </xf>
    <xf numFmtId="165" fontId="16" fillId="0" borderId="139" xfId="3" applyNumberFormat="1" applyFont="1" applyBorder="1" applyAlignment="1">
      <alignment horizontal="center" vertical="center" wrapText="1"/>
    </xf>
    <xf numFmtId="165" fontId="16" fillId="0" borderId="138" xfId="3" applyNumberFormat="1" applyFont="1" applyBorder="1" applyAlignment="1">
      <alignment horizontal="center" vertical="center" wrapText="1"/>
    </xf>
    <xf numFmtId="165" fontId="16" fillId="0" borderId="129" xfId="3" applyNumberFormat="1" applyFont="1" applyBorder="1" applyAlignment="1">
      <alignment horizontal="center" vertical="center" wrapText="1"/>
    </xf>
    <xf numFmtId="165" fontId="16" fillId="0" borderId="65" xfId="3" applyNumberFormat="1" applyFont="1" applyBorder="1" applyAlignment="1">
      <alignment horizontal="center" vertical="center" wrapText="1"/>
    </xf>
    <xf numFmtId="165" fontId="16" fillId="0" borderId="66" xfId="3" applyNumberFormat="1" applyFont="1" applyBorder="1" applyAlignment="1">
      <alignment horizontal="center" vertical="center" wrapText="1"/>
    </xf>
    <xf numFmtId="3" fontId="16" fillId="0" borderId="6" xfId="3" applyNumberFormat="1" applyFont="1" applyBorder="1" applyAlignment="1" applyProtection="1">
      <alignment horizontal="center" vertical="center" wrapText="1"/>
      <protection locked="0"/>
    </xf>
    <xf numFmtId="3" fontId="16" fillId="0" borderId="40" xfId="3" applyNumberFormat="1" applyFont="1" applyBorder="1" applyAlignment="1" applyProtection="1">
      <alignment horizontal="center" vertical="center"/>
      <protection locked="0"/>
    </xf>
    <xf numFmtId="3" fontId="16" fillId="0" borderId="40" xfId="3" applyNumberFormat="1" applyFont="1" applyBorder="1" applyAlignment="1" applyProtection="1">
      <alignment horizontal="center" vertical="center" wrapText="1"/>
      <protection locked="0"/>
    </xf>
    <xf numFmtId="49" fontId="5" fillId="3" borderId="1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5" applyNumberFormat="1" applyFont="1" applyFill="1" applyBorder="1" applyAlignment="1" applyProtection="1">
      <alignment horizontal="center" vertical="center"/>
      <protection locked="0"/>
    </xf>
    <xf numFmtId="49" fontId="5" fillId="3" borderId="40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40" xfId="5" applyNumberFormat="1" applyFont="1" applyFill="1" applyBorder="1" applyAlignment="1" applyProtection="1">
      <alignment horizontal="center" vertical="center"/>
      <protection locked="0"/>
    </xf>
    <xf numFmtId="49" fontId="5" fillId="3" borderId="16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63" xfId="5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5" applyNumberFormat="1" applyFont="1" applyFill="1" applyBorder="1" applyAlignment="1" applyProtection="1">
      <alignment horizontal="center" vertical="center"/>
      <protection locked="0"/>
    </xf>
    <xf numFmtId="49" fontId="5" fillId="3" borderId="63" xfId="5" applyNumberFormat="1" applyFont="1" applyFill="1" applyBorder="1" applyAlignment="1" applyProtection="1">
      <alignment horizontal="center" vertical="center"/>
      <protection locked="0"/>
    </xf>
    <xf numFmtId="0" fontId="7" fillId="0" borderId="47" xfId="1" applyFont="1" applyBorder="1" applyAlignment="1" applyProtection="1">
      <alignment horizontal="left" vertical="center"/>
      <protection locked="0"/>
    </xf>
    <xf numFmtId="0" fontId="4" fillId="0" borderId="0" xfId="1" applyAlignment="1" applyProtection="1">
      <alignment horizontal="left" vertical="center" wrapText="1"/>
      <protection locked="0"/>
    </xf>
    <xf numFmtId="0" fontId="5" fillId="0" borderId="59" xfId="1" applyFont="1" applyBorder="1" applyAlignment="1" applyProtection="1">
      <alignment horizontal="center" vertical="center" wrapText="1"/>
      <protection locked="0"/>
    </xf>
    <xf numFmtId="0" fontId="5" fillId="0" borderId="50" xfId="1" applyFont="1" applyBorder="1" applyAlignment="1" applyProtection="1">
      <alignment horizontal="center" vertical="center"/>
      <protection locked="0"/>
    </xf>
    <xf numFmtId="49" fontId="9" fillId="0" borderId="0" xfId="3" applyNumberFormat="1" applyFont="1" applyAlignment="1">
      <alignment horizontal="center" vertical="center"/>
    </xf>
    <xf numFmtId="49" fontId="9" fillId="0" borderId="0" xfId="3" applyNumberFormat="1" applyFont="1" applyAlignment="1">
      <alignment vertical="center"/>
    </xf>
    <xf numFmtId="0" fontId="38" fillId="0" borderId="0" xfId="5" applyFont="1" applyAlignment="1">
      <alignment vertical="center"/>
    </xf>
    <xf numFmtId="0" fontId="46" fillId="0" borderId="0" xfId="5" applyFont="1"/>
    <xf numFmtId="0" fontId="14" fillId="0" borderId="0" xfId="1" applyFont="1" applyAlignment="1" applyProtection="1">
      <alignment vertical="center"/>
      <protection locked="0"/>
    </xf>
  </cellXfs>
  <cellStyles count="6">
    <cellStyle name="Normal" xfId="0" builtinId="0"/>
    <cellStyle name="Normal 2" xfId="1" xr:uid="{00000000-0005-0000-0000-000001000000}"/>
    <cellStyle name="Normal 2 9" xfId="5" xr:uid="{00000000-0005-0000-0000-000002000000}"/>
    <cellStyle name="Normal 3" xfId="3" xr:uid="{00000000-0005-0000-0000-000003000000}"/>
    <cellStyle name="Normal_Izvjesce I-III-2004 2" xfId="2" xr:uid="{00000000-0005-0000-0000-000005000000}"/>
    <cellStyle name="Obično_2002 I do V grad novcani tijek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I47"/>
  <sheetViews>
    <sheetView showGridLines="0" showZeros="0" tabSelected="1" zoomScale="90" zoomScaleNormal="90" workbookViewId="0">
      <selection activeCell="F41" sqref="F41"/>
    </sheetView>
  </sheetViews>
  <sheetFormatPr defaultColWidth="9.140625" defaultRowHeight="12.75" x14ac:dyDescent="0.2"/>
  <cols>
    <col min="1" max="1" width="5" style="3" customWidth="1"/>
    <col min="2" max="2" width="51.85546875" style="3" customWidth="1"/>
    <col min="3" max="3" width="18.5703125" style="3" customWidth="1"/>
    <col min="4" max="4" width="19.5703125" style="3" customWidth="1"/>
    <col min="5" max="5" width="20.7109375" style="3" customWidth="1"/>
    <col min="6" max="6" width="18.42578125" style="3" customWidth="1"/>
    <col min="7" max="7" width="8.5703125" style="3" bestFit="1" customWidth="1"/>
    <col min="8" max="9" width="7.5703125" style="3" customWidth="1"/>
    <col min="10" max="16384" width="9.140625" style="3"/>
  </cols>
  <sheetData>
    <row r="1" spans="1:9" ht="15.75" x14ac:dyDescent="0.25">
      <c r="A1" s="2"/>
    </row>
    <row r="2" spans="1:9" ht="15" x14ac:dyDescent="0.25">
      <c r="A2" s="300" t="s">
        <v>309</v>
      </c>
    </row>
    <row r="3" spans="1:9" ht="22.5" customHeight="1" x14ac:dyDescent="0.2">
      <c r="A3" s="439" t="s">
        <v>185</v>
      </c>
      <c r="B3" s="439"/>
      <c r="C3" s="439"/>
      <c r="D3" s="439"/>
      <c r="E3" s="439"/>
      <c r="F3" s="439"/>
      <c r="G3" s="439"/>
      <c r="H3" s="439"/>
      <c r="I3" s="439"/>
    </row>
    <row r="4" spans="1:9" ht="13.5" thickBot="1" x14ac:dyDescent="0.25">
      <c r="I4" s="57" t="s">
        <v>179</v>
      </c>
    </row>
    <row r="5" spans="1:9" ht="34.5" customHeight="1" x14ac:dyDescent="0.2">
      <c r="A5" s="393" t="s">
        <v>0</v>
      </c>
      <c r="B5" s="395" t="s">
        <v>14</v>
      </c>
      <c r="C5" s="108" t="s">
        <v>1</v>
      </c>
      <c r="D5" s="109" t="s">
        <v>141</v>
      </c>
      <c r="E5" s="109" t="s">
        <v>147</v>
      </c>
      <c r="F5" s="109" t="s">
        <v>30</v>
      </c>
      <c r="G5" s="397" t="s">
        <v>2</v>
      </c>
      <c r="H5" s="398"/>
      <c r="I5" s="399"/>
    </row>
    <row r="6" spans="1:9" ht="18" customHeight="1" thickBot="1" x14ac:dyDescent="0.25">
      <c r="A6" s="394"/>
      <c r="B6" s="396"/>
      <c r="C6" s="4" t="s">
        <v>148</v>
      </c>
      <c r="D6" s="5" t="s">
        <v>178</v>
      </c>
      <c r="E6" s="5" t="s">
        <v>178</v>
      </c>
      <c r="F6" s="6" t="s">
        <v>180</v>
      </c>
      <c r="G6" s="7" t="s">
        <v>7</v>
      </c>
      <c r="H6" s="280" t="s">
        <v>8</v>
      </c>
      <c r="I6" s="110" t="s">
        <v>34</v>
      </c>
    </row>
    <row r="7" spans="1:9" s="12" customFormat="1" ht="13.5" thickBot="1" x14ac:dyDescent="0.25">
      <c r="A7" s="11">
        <v>1</v>
      </c>
      <c r="B7" s="9">
        <v>2</v>
      </c>
      <c r="C7" s="8">
        <v>3</v>
      </c>
      <c r="D7" s="264">
        <v>4</v>
      </c>
      <c r="E7" s="9">
        <v>5</v>
      </c>
      <c r="F7" s="10">
        <v>6</v>
      </c>
      <c r="G7" s="11">
        <v>7</v>
      </c>
      <c r="H7" s="281">
        <v>8</v>
      </c>
      <c r="I7" s="111">
        <v>9</v>
      </c>
    </row>
    <row r="8" spans="1:9" s="17" customFormat="1" ht="22.5" customHeight="1" thickTop="1" thickBot="1" x14ac:dyDescent="0.25">
      <c r="A8" s="112" t="s">
        <v>31</v>
      </c>
      <c r="B8" s="13" t="s">
        <v>35</v>
      </c>
      <c r="C8" s="14">
        <f>SUM(C9,C25)</f>
        <v>10327154</v>
      </c>
      <c r="D8" s="14">
        <f>SUM(D9,D25)</f>
        <v>14147000</v>
      </c>
      <c r="E8" s="15">
        <f>SUM(E9,E25)</f>
        <v>14357000</v>
      </c>
      <c r="F8" s="132">
        <f>SUM(F9,F25)</f>
        <v>15095000</v>
      </c>
      <c r="G8" s="16">
        <f>IF(C8=0,"",E8/C8*100)</f>
        <v>139.02184474057421</v>
      </c>
      <c r="H8" s="282">
        <f>IF(D8=0,"",E8/D8*100)</f>
        <v>101.48441365660562</v>
      </c>
      <c r="I8" s="113">
        <f>IF(E8=0,"",F8/E8*100)</f>
        <v>105.14034965522046</v>
      </c>
    </row>
    <row r="9" spans="1:9" s="17" customFormat="1" ht="22.5" customHeight="1" thickBot="1" x14ac:dyDescent="0.25">
      <c r="A9" s="114"/>
      <c r="B9" s="58" t="s">
        <v>41</v>
      </c>
      <c r="C9" s="18">
        <f t="shared" ref="C9" si="0">SUM(C10,C11,C12,C13,C17)</f>
        <v>10267477</v>
      </c>
      <c r="D9" s="18">
        <f>SUM(D10,D11,D12,D13,D17)</f>
        <v>14087000</v>
      </c>
      <c r="E9" s="19">
        <f t="shared" ref="E9:F9" si="1">SUM(E10,E11,E12,E13,E17)</f>
        <v>14297000</v>
      </c>
      <c r="F9" s="133">
        <f t="shared" si="1"/>
        <v>15035000</v>
      </c>
      <c r="G9" s="20">
        <f t="shared" ref="G9:G45" si="2">IF(C9=0,"",E9/C9*100)</f>
        <v>139.24550305785931</v>
      </c>
      <c r="H9" s="283">
        <f t="shared" ref="H9:H45" si="3">IF(D9=0,"",E9/D9*100)</f>
        <v>101.49073613970327</v>
      </c>
      <c r="I9" s="115">
        <f t="shared" ref="I9:I45" si="4">IF(E9=0,"",F9/E9*100)</f>
        <v>105.16192208155557</v>
      </c>
    </row>
    <row r="10" spans="1:9" s="17" customFormat="1" ht="45.75" thickTop="1" x14ac:dyDescent="0.2">
      <c r="A10" s="114"/>
      <c r="B10" s="59" t="s">
        <v>142</v>
      </c>
      <c r="C10" s="21">
        <v>2281405</v>
      </c>
      <c r="D10" s="266">
        <v>2505529</v>
      </c>
      <c r="E10" s="22">
        <v>2733200</v>
      </c>
      <c r="F10" s="39">
        <v>2787400</v>
      </c>
      <c r="G10" s="23">
        <f t="shared" si="2"/>
        <v>119.80336678494174</v>
      </c>
      <c r="H10" s="284">
        <f t="shared" si="3"/>
        <v>109.08674375750591</v>
      </c>
      <c r="I10" s="116">
        <f t="shared" si="4"/>
        <v>101.98302356212498</v>
      </c>
    </row>
    <row r="11" spans="1:9" s="17" customFormat="1" ht="33.75" customHeight="1" x14ac:dyDescent="0.2">
      <c r="A11" s="114"/>
      <c r="B11" s="60" t="s">
        <v>107</v>
      </c>
      <c r="C11" s="21">
        <v>531673</v>
      </c>
      <c r="D11" s="266">
        <v>440000</v>
      </c>
      <c r="E11" s="22">
        <v>450000</v>
      </c>
      <c r="F11" s="39">
        <v>490000</v>
      </c>
      <c r="G11" s="23">
        <f t="shared" si="2"/>
        <v>84.638490199803257</v>
      </c>
      <c r="H11" s="284">
        <f t="shared" si="3"/>
        <v>102.27272727272727</v>
      </c>
      <c r="I11" s="116">
        <f t="shared" si="4"/>
        <v>108.88888888888889</v>
      </c>
    </row>
    <row r="12" spans="1:9" s="17" customFormat="1" ht="20.25" customHeight="1" x14ac:dyDescent="0.2">
      <c r="A12" s="114"/>
      <c r="B12" s="60" t="s">
        <v>108</v>
      </c>
      <c r="C12" s="21"/>
      <c r="D12" s="266"/>
      <c r="E12" s="22"/>
      <c r="F12" s="39"/>
      <c r="G12" s="23" t="str">
        <f t="shared" si="2"/>
        <v/>
      </c>
      <c r="H12" s="284" t="str">
        <f t="shared" si="3"/>
        <v/>
      </c>
      <c r="I12" s="116" t="str">
        <f t="shared" si="4"/>
        <v/>
      </c>
    </row>
    <row r="13" spans="1:9" s="17" customFormat="1" ht="20.25" customHeight="1" x14ac:dyDescent="0.2">
      <c r="A13" s="114"/>
      <c r="B13" s="59" t="s">
        <v>109</v>
      </c>
      <c r="C13" s="24">
        <f t="shared" ref="C13" si="5">+C14+C15+C16</f>
        <v>1634810</v>
      </c>
      <c r="D13" s="267">
        <f>D14+D15+D16</f>
        <v>1799471</v>
      </c>
      <c r="E13" s="25">
        <f t="shared" ref="E13:F13" si="6">E14+E15+E16</f>
        <v>1795000</v>
      </c>
      <c r="F13" s="40">
        <f t="shared" si="6"/>
        <v>1817000</v>
      </c>
      <c r="G13" s="26">
        <f t="shared" si="2"/>
        <v>109.79869220276362</v>
      </c>
      <c r="H13" s="285">
        <f t="shared" si="3"/>
        <v>99.751538090916725</v>
      </c>
      <c r="I13" s="117">
        <f t="shared" si="4"/>
        <v>101.22562674094708</v>
      </c>
    </row>
    <row r="14" spans="1:9" s="17" customFormat="1" ht="33.75" customHeight="1" x14ac:dyDescent="0.2">
      <c r="A14" s="114"/>
      <c r="B14" s="60" t="s">
        <v>110</v>
      </c>
      <c r="C14" s="134">
        <v>2820</v>
      </c>
      <c r="D14" s="268"/>
      <c r="E14" s="135"/>
      <c r="F14" s="321"/>
      <c r="G14" s="136">
        <f t="shared" si="2"/>
        <v>0</v>
      </c>
      <c r="H14" s="286" t="str">
        <f t="shared" si="3"/>
        <v/>
      </c>
      <c r="I14" s="137" t="str">
        <f t="shared" si="4"/>
        <v/>
      </c>
    </row>
    <row r="15" spans="1:9" s="17" customFormat="1" ht="20.25" customHeight="1" x14ac:dyDescent="0.2">
      <c r="A15" s="114"/>
      <c r="B15" s="60" t="s">
        <v>111</v>
      </c>
      <c r="C15" s="138">
        <v>1589519</v>
      </c>
      <c r="D15" s="269">
        <v>1757000</v>
      </c>
      <c r="E15" s="139">
        <v>1761400</v>
      </c>
      <c r="F15" s="158">
        <v>1783400</v>
      </c>
      <c r="G15" s="140">
        <f t="shared" si="2"/>
        <v>110.81339700878064</v>
      </c>
      <c r="H15" s="287">
        <f t="shared" si="3"/>
        <v>100.25042686397268</v>
      </c>
      <c r="I15" s="141">
        <f t="shared" si="4"/>
        <v>101.24900647212445</v>
      </c>
    </row>
    <row r="16" spans="1:9" s="17" customFormat="1" ht="20.25" customHeight="1" x14ac:dyDescent="0.2">
      <c r="A16" s="114"/>
      <c r="B16" s="60" t="s">
        <v>112</v>
      </c>
      <c r="C16" s="138">
        <v>42471</v>
      </c>
      <c r="D16" s="269">
        <v>42471</v>
      </c>
      <c r="E16" s="139">
        <v>33600</v>
      </c>
      <c r="F16" s="158">
        <v>33600</v>
      </c>
      <c r="G16" s="140">
        <f t="shared" si="2"/>
        <v>79.112806385533659</v>
      </c>
      <c r="H16" s="287">
        <f t="shared" si="3"/>
        <v>79.112806385533659</v>
      </c>
      <c r="I16" s="141">
        <f t="shared" si="4"/>
        <v>100</v>
      </c>
    </row>
    <row r="17" spans="1:9" s="17" customFormat="1" ht="20.25" customHeight="1" x14ac:dyDescent="0.2">
      <c r="A17" s="114"/>
      <c r="B17" s="59" t="s">
        <v>113</v>
      </c>
      <c r="C17" s="142">
        <f t="shared" ref="C17" si="7">SUM(C18:C24)</f>
        <v>5819589</v>
      </c>
      <c r="D17" s="142">
        <f>SUM(D18:D24)</f>
        <v>9342000</v>
      </c>
      <c r="E17" s="143">
        <f>SUM(E18:E24)</f>
        <v>9318800</v>
      </c>
      <c r="F17" s="322">
        <f>SUM(F18:F24)</f>
        <v>9940600</v>
      </c>
      <c r="G17" s="144">
        <f t="shared" si="2"/>
        <v>160.12814650656603</v>
      </c>
      <c r="H17" s="288">
        <f t="shared" si="3"/>
        <v>99.751659173624489</v>
      </c>
      <c r="I17" s="145">
        <f t="shared" si="4"/>
        <v>106.6725329441559</v>
      </c>
    </row>
    <row r="18" spans="1:9" s="17" customFormat="1" ht="20.25" customHeight="1" x14ac:dyDescent="0.2">
      <c r="A18" s="114"/>
      <c r="B18" s="59" t="s">
        <v>114</v>
      </c>
      <c r="C18" s="134">
        <v>3639717</v>
      </c>
      <c r="D18" s="268">
        <v>4568000</v>
      </c>
      <c r="E18" s="135">
        <v>4915600</v>
      </c>
      <c r="F18" s="321">
        <v>5658600</v>
      </c>
      <c r="G18" s="136">
        <f t="shared" si="2"/>
        <v>135.05445615689351</v>
      </c>
      <c r="H18" s="286">
        <f t="shared" si="3"/>
        <v>107.60945709281961</v>
      </c>
      <c r="I18" s="137">
        <f t="shared" si="4"/>
        <v>115.11514362437953</v>
      </c>
    </row>
    <row r="19" spans="1:9" s="17" customFormat="1" ht="33.75" customHeight="1" x14ac:dyDescent="0.2">
      <c r="A19" s="114"/>
      <c r="B19" s="59" t="s">
        <v>115</v>
      </c>
      <c r="C19" s="138"/>
      <c r="D19" s="269"/>
      <c r="E19" s="139"/>
      <c r="F19" s="158"/>
      <c r="G19" s="140" t="str">
        <f t="shared" si="2"/>
        <v/>
      </c>
      <c r="H19" s="287" t="str">
        <f t="shared" si="3"/>
        <v/>
      </c>
      <c r="I19" s="141" t="str">
        <f t="shared" si="4"/>
        <v/>
      </c>
    </row>
    <row r="20" spans="1:9" s="17" customFormat="1" ht="33.75" customHeight="1" x14ac:dyDescent="0.2">
      <c r="A20" s="114"/>
      <c r="B20" s="59" t="s">
        <v>116</v>
      </c>
      <c r="C20" s="138"/>
      <c r="D20" s="269"/>
      <c r="E20" s="139"/>
      <c r="F20" s="158"/>
      <c r="G20" s="140" t="str">
        <f t="shared" si="2"/>
        <v/>
      </c>
      <c r="H20" s="287" t="str">
        <f t="shared" si="3"/>
        <v/>
      </c>
      <c r="I20" s="141" t="str">
        <f t="shared" si="4"/>
        <v/>
      </c>
    </row>
    <row r="21" spans="1:9" s="17" customFormat="1" ht="20.25" customHeight="1" x14ac:dyDescent="0.2">
      <c r="A21" s="114"/>
      <c r="B21" s="59" t="s">
        <v>117</v>
      </c>
      <c r="C21" s="138">
        <v>53997</v>
      </c>
      <c r="D21" s="269">
        <v>20000</v>
      </c>
      <c r="E21" s="139">
        <v>23000</v>
      </c>
      <c r="F21" s="158">
        <v>20000</v>
      </c>
      <c r="G21" s="140">
        <f t="shared" si="2"/>
        <v>42.594958979202545</v>
      </c>
      <c r="H21" s="287">
        <f t="shared" si="3"/>
        <v>114.99999999999999</v>
      </c>
      <c r="I21" s="141">
        <f t="shared" si="4"/>
        <v>86.956521739130437</v>
      </c>
    </row>
    <row r="22" spans="1:9" s="17" customFormat="1" ht="20.25" customHeight="1" x14ac:dyDescent="0.2">
      <c r="A22" s="114"/>
      <c r="B22" s="59" t="s">
        <v>118</v>
      </c>
      <c r="C22" s="138">
        <v>23434</v>
      </c>
      <c r="D22" s="269">
        <v>24000</v>
      </c>
      <c r="E22" s="139">
        <v>20000</v>
      </c>
      <c r="F22" s="158">
        <v>20000</v>
      </c>
      <c r="G22" s="140">
        <f t="shared" si="2"/>
        <v>85.34607834769993</v>
      </c>
      <c r="H22" s="287">
        <f t="shared" si="3"/>
        <v>83.333333333333343</v>
      </c>
      <c r="I22" s="141">
        <f t="shared" si="4"/>
        <v>100</v>
      </c>
    </row>
    <row r="23" spans="1:9" s="17" customFormat="1" ht="20.25" customHeight="1" x14ac:dyDescent="0.2">
      <c r="A23" s="114"/>
      <c r="B23" s="59" t="s">
        <v>119</v>
      </c>
      <c r="C23" s="146">
        <v>578662</v>
      </c>
      <c r="D23" s="270"/>
      <c r="E23" s="147"/>
      <c r="F23" s="323"/>
      <c r="G23" s="148">
        <f t="shared" si="2"/>
        <v>0</v>
      </c>
      <c r="H23" s="289" t="str">
        <f t="shared" si="3"/>
        <v/>
      </c>
      <c r="I23" s="149" t="str">
        <f t="shared" si="4"/>
        <v/>
      </c>
    </row>
    <row r="24" spans="1:9" s="31" customFormat="1" ht="20.25" customHeight="1" thickBot="1" x14ac:dyDescent="0.25">
      <c r="A24" s="114"/>
      <c r="B24" s="59" t="s">
        <v>120</v>
      </c>
      <c r="C24" s="150">
        <v>1523779</v>
      </c>
      <c r="D24" s="271">
        <v>4730000</v>
      </c>
      <c r="E24" s="151">
        <v>4360200</v>
      </c>
      <c r="F24" s="152">
        <v>4242000</v>
      </c>
      <c r="G24" s="153">
        <f t="shared" si="2"/>
        <v>286.14385681913188</v>
      </c>
      <c r="H24" s="290">
        <f t="shared" si="3"/>
        <v>92.181818181818187</v>
      </c>
      <c r="I24" s="154">
        <f t="shared" si="4"/>
        <v>97.289115178202834</v>
      </c>
    </row>
    <row r="25" spans="1:9" s="31" customFormat="1" ht="22.5" customHeight="1" thickTop="1" thickBot="1" x14ac:dyDescent="0.25">
      <c r="A25" s="114"/>
      <c r="B25" s="61" t="s">
        <v>42</v>
      </c>
      <c r="C25" s="27">
        <v>59677</v>
      </c>
      <c r="D25" s="272">
        <v>60000</v>
      </c>
      <c r="E25" s="28">
        <v>60000</v>
      </c>
      <c r="F25" s="29">
        <v>60000</v>
      </c>
      <c r="G25" s="30">
        <f t="shared" si="2"/>
        <v>100.54124704660087</v>
      </c>
      <c r="H25" s="291">
        <f t="shared" si="3"/>
        <v>100</v>
      </c>
      <c r="I25" s="118">
        <f t="shared" si="4"/>
        <v>100</v>
      </c>
    </row>
    <row r="26" spans="1:9" s="17" customFormat="1" ht="22.5" customHeight="1" thickTop="1" thickBot="1" x14ac:dyDescent="0.25">
      <c r="A26" s="112" t="s">
        <v>32</v>
      </c>
      <c r="B26" s="32" t="s">
        <v>36</v>
      </c>
      <c r="C26" s="14">
        <f t="shared" ref="C26:D26" si="8">SUM(C27,C40)</f>
        <v>10297617</v>
      </c>
      <c r="D26" s="14">
        <f t="shared" si="8"/>
        <v>13731962</v>
      </c>
      <c r="E26" s="15">
        <f t="shared" ref="E26:F26" si="9">SUM(E27,E40)</f>
        <v>13308000</v>
      </c>
      <c r="F26" s="33">
        <f t="shared" si="9"/>
        <v>13743000</v>
      </c>
      <c r="G26" s="16">
        <f t="shared" si="2"/>
        <v>129.2337829227869</v>
      </c>
      <c r="H26" s="282">
        <f t="shared" si="3"/>
        <v>96.912589766851966</v>
      </c>
      <c r="I26" s="113">
        <f t="shared" si="4"/>
        <v>103.2687105500451</v>
      </c>
    </row>
    <row r="27" spans="1:9" s="17" customFormat="1" ht="22.5" customHeight="1" thickBot="1" x14ac:dyDescent="0.25">
      <c r="A27" s="119"/>
      <c r="B27" s="58" t="s">
        <v>46</v>
      </c>
      <c r="C27" s="18">
        <f t="shared" ref="C27:D27" si="10">SUM(C28,C29,C33,C36,C37,C38,C39)</f>
        <v>9954480</v>
      </c>
      <c r="D27" s="265">
        <f t="shared" si="10"/>
        <v>13506262</v>
      </c>
      <c r="E27" s="19">
        <f t="shared" ref="E27:F27" si="11">SUM(E28,E29,E33,E36,E37,E38,E39)</f>
        <v>12763000</v>
      </c>
      <c r="F27" s="34">
        <f t="shared" si="11"/>
        <v>13396000</v>
      </c>
      <c r="G27" s="20">
        <f t="shared" si="2"/>
        <v>128.2136284366436</v>
      </c>
      <c r="H27" s="283">
        <f t="shared" si="3"/>
        <v>94.496908174889555</v>
      </c>
      <c r="I27" s="115">
        <f t="shared" si="4"/>
        <v>104.95964898534827</v>
      </c>
    </row>
    <row r="28" spans="1:9" s="17" customFormat="1" ht="33.75" customHeight="1" thickTop="1" x14ac:dyDescent="0.2">
      <c r="A28" s="114"/>
      <c r="B28" s="62" t="s">
        <v>48</v>
      </c>
      <c r="C28" s="35"/>
      <c r="D28" s="273"/>
      <c r="E28" s="36"/>
      <c r="F28" s="37"/>
      <c r="G28" s="38" t="str">
        <f t="shared" si="2"/>
        <v/>
      </c>
      <c r="H28" s="292" t="str">
        <f t="shared" si="3"/>
        <v/>
      </c>
      <c r="I28" s="120" t="str">
        <f t="shared" si="4"/>
        <v/>
      </c>
    </row>
    <row r="29" spans="1:9" s="17" customFormat="1" ht="20.25" customHeight="1" x14ac:dyDescent="0.2">
      <c r="A29" s="114"/>
      <c r="B29" s="62" t="s">
        <v>89</v>
      </c>
      <c r="C29" s="21">
        <f t="shared" ref="C29:D29" si="12">SUM(C30:C32)</f>
        <v>5662655</v>
      </c>
      <c r="D29" s="266">
        <f t="shared" si="12"/>
        <v>9192162</v>
      </c>
      <c r="E29" s="22">
        <f t="shared" ref="E29:F29" si="13">SUM(E30:E32)</f>
        <v>8268000</v>
      </c>
      <c r="F29" s="39">
        <f t="shared" si="13"/>
        <v>8625000</v>
      </c>
      <c r="G29" s="23">
        <f t="shared" si="2"/>
        <v>146.00924831196673</v>
      </c>
      <c r="H29" s="284">
        <f t="shared" si="3"/>
        <v>89.946195465223525</v>
      </c>
      <c r="I29" s="116">
        <f t="shared" si="4"/>
        <v>104.31785195936139</v>
      </c>
    </row>
    <row r="30" spans="1:9" s="17" customFormat="1" ht="20.25" customHeight="1" x14ac:dyDescent="0.2">
      <c r="A30" s="114"/>
      <c r="B30" s="60" t="s">
        <v>121</v>
      </c>
      <c r="C30" s="155">
        <v>3103848</v>
      </c>
      <c r="D30" s="274">
        <v>6637829</v>
      </c>
      <c r="E30" s="156">
        <v>5813000</v>
      </c>
      <c r="F30" s="157">
        <v>5952000</v>
      </c>
      <c r="G30" s="136">
        <f t="shared" si="2"/>
        <v>187.28365564293097</v>
      </c>
      <c r="H30" s="286">
        <f t="shared" si="3"/>
        <v>87.573813667089041</v>
      </c>
      <c r="I30" s="137">
        <f t="shared" si="4"/>
        <v>102.39119215551351</v>
      </c>
    </row>
    <row r="31" spans="1:9" s="17" customFormat="1" ht="20.25" customHeight="1" x14ac:dyDescent="0.2">
      <c r="A31" s="114"/>
      <c r="B31" s="60" t="s">
        <v>122</v>
      </c>
      <c r="C31" s="138"/>
      <c r="D31" s="269"/>
      <c r="E31" s="139"/>
      <c r="F31" s="158"/>
      <c r="G31" s="140" t="str">
        <f t="shared" si="2"/>
        <v/>
      </c>
      <c r="H31" s="287" t="str">
        <f t="shared" si="3"/>
        <v/>
      </c>
      <c r="I31" s="141" t="str">
        <f t="shared" si="4"/>
        <v/>
      </c>
    </row>
    <row r="32" spans="1:9" s="17" customFormat="1" ht="20.25" customHeight="1" x14ac:dyDescent="0.2">
      <c r="A32" s="114"/>
      <c r="B32" s="60" t="s">
        <v>123</v>
      </c>
      <c r="C32" s="138">
        <v>2558807</v>
      </c>
      <c r="D32" s="269">
        <v>2554333</v>
      </c>
      <c r="E32" s="139">
        <v>2455000</v>
      </c>
      <c r="F32" s="158">
        <v>2673000</v>
      </c>
      <c r="G32" s="140">
        <f t="shared" si="2"/>
        <v>95.943148506315637</v>
      </c>
      <c r="H32" s="287">
        <f t="shared" si="3"/>
        <v>96.111196151793834</v>
      </c>
      <c r="I32" s="141">
        <f t="shared" si="4"/>
        <v>108.87983706720978</v>
      </c>
    </row>
    <row r="33" spans="1:9" s="17" customFormat="1" ht="20.25" customHeight="1" x14ac:dyDescent="0.2">
      <c r="A33" s="114"/>
      <c r="B33" s="62" t="s">
        <v>49</v>
      </c>
      <c r="C33" s="159">
        <f t="shared" ref="C33:D33" si="14">SUM(C34:C35)</f>
        <v>3397682</v>
      </c>
      <c r="D33" s="275">
        <f t="shared" si="14"/>
        <v>3530260</v>
      </c>
      <c r="E33" s="160">
        <f t="shared" ref="E33:F33" si="15">SUM(E34:E35)</f>
        <v>3639000</v>
      </c>
      <c r="F33" s="161">
        <f t="shared" si="15"/>
        <v>4122000</v>
      </c>
      <c r="G33" s="144">
        <f t="shared" si="2"/>
        <v>107.10243042168162</v>
      </c>
      <c r="H33" s="288">
        <f t="shared" si="3"/>
        <v>103.080226385592</v>
      </c>
      <c r="I33" s="145">
        <f t="shared" si="4"/>
        <v>113.27287716405606</v>
      </c>
    </row>
    <row r="34" spans="1:9" s="17" customFormat="1" ht="20.25" customHeight="1" x14ac:dyDescent="0.2">
      <c r="A34" s="114"/>
      <c r="B34" s="60" t="s">
        <v>124</v>
      </c>
      <c r="C34" s="155">
        <v>3019458</v>
      </c>
      <c r="D34" s="274">
        <v>2866000</v>
      </c>
      <c r="E34" s="156">
        <v>3053000</v>
      </c>
      <c r="F34" s="157">
        <v>3465000</v>
      </c>
      <c r="G34" s="136">
        <f t="shared" si="2"/>
        <v>101.11086161821095</v>
      </c>
      <c r="H34" s="286">
        <f t="shared" si="3"/>
        <v>106.52477320307048</v>
      </c>
      <c r="I34" s="137">
        <f t="shared" si="4"/>
        <v>113.49492302653128</v>
      </c>
    </row>
    <row r="35" spans="1:9" s="17" customFormat="1" ht="33.75" customHeight="1" x14ac:dyDescent="0.2">
      <c r="A35" s="114"/>
      <c r="B35" s="60" t="s">
        <v>143</v>
      </c>
      <c r="C35" s="138">
        <v>378224</v>
      </c>
      <c r="D35" s="269">
        <v>664260</v>
      </c>
      <c r="E35" s="139">
        <v>586000</v>
      </c>
      <c r="F35" s="158">
        <v>657000</v>
      </c>
      <c r="G35" s="140">
        <f t="shared" si="2"/>
        <v>154.93464190532595</v>
      </c>
      <c r="H35" s="287">
        <f t="shared" si="3"/>
        <v>88.218468671905583</v>
      </c>
      <c r="I35" s="141">
        <f t="shared" si="4"/>
        <v>112.11604095563139</v>
      </c>
    </row>
    <row r="36" spans="1:9" s="17" customFormat="1" ht="20.25" customHeight="1" x14ac:dyDescent="0.2">
      <c r="A36" s="114"/>
      <c r="B36" s="62" t="s">
        <v>43</v>
      </c>
      <c r="C36" s="159">
        <v>512691</v>
      </c>
      <c r="D36" s="275">
        <v>516000</v>
      </c>
      <c r="E36" s="160">
        <v>510000</v>
      </c>
      <c r="F36" s="161">
        <v>520000</v>
      </c>
      <c r="G36" s="144">
        <f t="shared" si="2"/>
        <v>99.475122442172776</v>
      </c>
      <c r="H36" s="288">
        <f t="shared" si="3"/>
        <v>98.837209302325576</v>
      </c>
      <c r="I36" s="145">
        <f t="shared" si="4"/>
        <v>101.96078431372548</v>
      </c>
    </row>
    <row r="37" spans="1:9" s="17" customFormat="1" ht="33.75" customHeight="1" x14ac:dyDescent="0.2">
      <c r="A37" s="114"/>
      <c r="B37" s="62" t="s">
        <v>44</v>
      </c>
      <c r="C37" s="24">
        <v>19202</v>
      </c>
      <c r="D37" s="267">
        <v>19910</v>
      </c>
      <c r="E37" s="25">
        <v>42000</v>
      </c>
      <c r="F37" s="40">
        <v>20000</v>
      </c>
      <c r="G37" s="26">
        <f t="shared" si="2"/>
        <v>218.72721591500883</v>
      </c>
      <c r="H37" s="285">
        <f t="shared" si="3"/>
        <v>210.9492717227524</v>
      </c>
      <c r="I37" s="117">
        <f t="shared" si="4"/>
        <v>47.619047619047613</v>
      </c>
    </row>
    <row r="38" spans="1:9" s="17" customFormat="1" ht="20.25" customHeight="1" x14ac:dyDescent="0.2">
      <c r="A38" s="114"/>
      <c r="B38" s="62" t="s">
        <v>45</v>
      </c>
      <c r="C38" s="24">
        <v>202465</v>
      </c>
      <c r="D38" s="267">
        <v>39900</v>
      </c>
      <c r="E38" s="25">
        <v>40000</v>
      </c>
      <c r="F38" s="40">
        <v>25000</v>
      </c>
      <c r="G38" s="26">
        <f t="shared" si="2"/>
        <v>19.756501123651002</v>
      </c>
      <c r="H38" s="285">
        <f t="shared" si="3"/>
        <v>100.25062656641603</v>
      </c>
      <c r="I38" s="117">
        <f t="shared" si="4"/>
        <v>62.5</v>
      </c>
    </row>
    <row r="39" spans="1:9" s="17" customFormat="1" ht="20.25" customHeight="1" thickBot="1" x14ac:dyDescent="0.25">
      <c r="A39" s="114"/>
      <c r="B39" s="62" t="s">
        <v>50</v>
      </c>
      <c r="C39" s="63">
        <v>159785</v>
      </c>
      <c r="D39" s="276">
        <v>208030</v>
      </c>
      <c r="E39" s="64">
        <v>264000</v>
      </c>
      <c r="F39" s="65">
        <v>84000</v>
      </c>
      <c r="G39" s="66">
        <f t="shared" si="2"/>
        <v>165.22201708545859</v>
      </c>
      <c r="H39" s="293">
        <f t="shared" si="3"/>
        <v>126.90477334999758</v>
      </c>
      <c r="I39" s="121">
        <f t="shared" si="4"/>
        <v>31.818181818181817</v>
      </c>
    </row>
    <row r="40" spans="1:9" s="31" customFormat="1" ht="20.25" customHeight="1" thickTop="1" x14ac:dyDescent="0.2">
      <c r="A40" s="122"/>
      <c r="B40" s="61" t="s">
        <v>47</v>
      </c>
      <c r="C40" s="35">
        <v>343137</v>
      </c>
      <c r="D40" s="273">
        <v>225700</v>
      </c>
      <c r="E40" s="36">
        <v>545000</v>
      </c>
      <c r="F40" s="37">
        <v>347000</v>
      </c>
      <c r="G40" s="38">
        <f t="shared" si="2"/>
        <v>158.82868941559784</v>
      </c>
      <c r="H40" s="292">
        <f t="shared" si="3"/>
        <v>241.47097917589718</v>
      </c>
      <c r="I40" s="120">
        <f t="shared" si="4"/>
        <v>63.669724770642198</v>
      </c>
    </row>
    <row r="41" spans="1:9" s="45" customFormat="1" ht="20.25" customHeight="1" x14ac:dyDescent="0.2">
      <c r="A41" s="123" t="s">
        <v>33</v>
      </c>
      <c r="B41" s="1" t="s">
        <v>10</v>
      </c>
      <c r="C41" s="41">
        <f>IF((C8-C26)&gt;0,C8-C26,0)</f>
        <v>29537</v>
      </c>
      <c r="D41" s="41">
        <f>IF((D8-D26)&gt;0,D8-D26,0)</f>
        <v>415038</v>
      </c>
      <c r="E41" s="42">
        <f>IF((E8-E26)&gt;0,E8-E26,0)</f>
        <v>1049000</v>
      </c>
      <c r="F41" s="43">
        <f>IF((F8-F26)&gt;0,F8-F26,0)</f>
        <v>1352000</v>
      </c>
      <c r="G41" s="44">
        <f t="shared" si="2"/>
        <v>3551.4778074956839</v>
      </c>
      <c r="H41" s="294">
        <f t="shared" si="3"/>
        <v>252.7479411523764</v>
      </c>
      <c r="I41" s="124">
        <f t="shared" si="4"/>
        <v>128.88465204957103</v>
      </c>
    </row>
    <row r="42" spans="1:9" s="45" customFormat="1" ht="20.25" customHeight="1" x14ac:dyDescent="0.2">
      <c r="A42" s="123" t="s">
        <v>37</v>
      </c>
      <c r="B42" s="1" t="s">
        <v>11</v>
      </c>
      <c r="C42" s="41">
        <f>IF((C26-C8)&gt;0,C26-C8,0)</f>
        <v>0</v>
      </c>
      <c r="D42" s="277"/>
      <c r="E42" s="42">
        <f>IF((E26-E8)&gt;0,E26-E8,0)</f>
        <v>0</v>
      </c>
      <c r="F42" s="43">
        <f>IF((F26-F8)&gt;0,F26-F8,0)</f>
        <v>0</v>
      </c>
      <c r="G42" s="44" t="str">
        <f t="shared" si="2"/>
        <v/>
      </c>
      <c r="H42" s="294" t="str">
        <f t="shared" si="3"/>
        <v/>
      </c>
      <c r="I42" s="124" t="str">
        <f t="shared" si="4"/>
        <v/>
      </c>
    </row>
    <row r="43" spans="1:9" s="45" customFormat="1" ht="20.25" customHeight="1" x14ac:dyDescent="0.2">
      <c r="A43" s="123" t="s">
        <v>38</v>
      </c>
      <c r="B43" s="1" t="s">
        <v>12</v>
      </c>
      <c r="C43" s="46">
        <v>-3604</v>
      </c>
      <c r="D43" s="278"/>
      <c r="E43" s="47"/>
      <c r="F43" s="48"/>
      <c r="G43" s="44">
        <f t="shared" si="2"/>
        <v>0</v>
      </c>
      <c r="H43" s="294" t="str">
        <f t="shared" si="3"/>
        <v/>
      </c>
      <c r="I43" s="124" t="str">
        <f t="shared" si="4"/>
        <v/>
      </c>
    </row>
    <row r="44" spans="1:9" s="45" customFormat="1" ht="20.25" customHeight="1" x14ac:dyDescent="0.2">
      <c r="A44" s="123" t="s">
        <v>39</v>
      </c>
      <c r="B44" s="1" t="s">
        <v>24</v>
      </c>
      <c r="C44" s="41">
        <f>IF((C8-C26-C43)&gt;0,C8-C26-C43,0)</f>
        <v>33141</v>
      </c>
      <c r="D44" s="277"/>
      <c r="E44" s="42">
        <f>IF((E8-E26-E43)&gt;0,E8-E26-E43,0)</f>
        <v>1049000</v>
      </c>
      <c r="F44" s="43">
        <f>IF((F8-F26-F43)&gt;0,F8-F26-F43,0)</f>
        <v>1352000</v>
      </c>
      <c r="G44" s="44">
        <f t="shared" si="2"/>
        <v>3165.2635708035364</v>
      </c>
      <c r="H44" s="294" t="str">
        <f t="shared" si="3"/>
        <v/>
      </c>
      <c r="I44" s="124">
        <f t="shared" si="4"/>
        <v>128.88465204957103</v>
      </c>
    </row>
    <row r="45" spans="1:9" s="45" customFormat="1" ht="20.25" customHeight="1" thickBot="1" x14ac:dyDescent="0.25">
      <c r="A45" s="125" t="s">
        <v>40</v>
      </c>
      <c r="B45" s="126" t="s">
        <v>25</v>
      </c>
      <c r="C45" s="127">
        <f>IF((C26-C8-C43)&gt;0,C26-C8-C43,0)</f>
        <v>0</v>
      </c>
      <c r="D45" s="279"/>
      <c r="E45" s="128">
        <f>IF((E26-E8-E43)&gt;0,E26-E8-E43,0)</f>
        <v>0</v>
      </c>
      <c r="F45" s="129">
        <f>IF((F26-F8-F43)&gt;0,F26-F8-F43,0)</f>
        <v>0</v>
      </c>
      <c r="G45" s="130" t="str">
        <f t="shared" si="2"/>
        <v/>
      </c>
      <c r="H45" s="295" t="str">
        <f t="shared" si="3"/>
        <v/>
      </c>
      <c r="I45" s="131" t="str">
        <f t="shared" si="4"/>
        <v/>
      </c>
    </row>
    <row r="46" spans="1:9" x14ac:dyDescent="0.2">
      <c r="A46" s="400"/>
      <c r="B46" s="400"/>
      <c r="C46" s="400"/>
      <c r="D46" s="400"/>
      <c r="E46" s="400"/>
      <c r="F46" s="400"/>
    </row>
    <row r="47" spans="1:9" ht="18" customHeight="1" x14ac:dyDescent="0.2">
      <c r="A47" s="392"/>
      <c r="B47" s="392"/>
      <c r="C47" s="392"/>
      <c r="D47" s="392"/>
      <c r="E47" s="392"/>
      <c r="F47" s="392"/>
    </row>
  </sheetData>
  <sheetProtection formatCells="0" formatColumns="0"/>
  <mergeCells count="6">
    <mergeCell ref="A47:F47"/>
    <mergeCell ref="A3:I3"/>
    <mergeCell ref="A5:A6"/>
    <mergeCell ref="B5:B6"/>
    <mergeCell ref="G5:I5"/>
    <mergeCell ref="A46:F46"/>
  </mergeCells>
  <pageMargins left="0.98425196850393704" right="0.98425196850393704" top="0.82677165354330717" bottom="0.98425196850393704" header="0.51181102362204722" footer="0.59055118110236227"/>
  <pageSetup paperSize="9" scale="51" orientation="portrait" r:id="rId1"/>
  <headerFooter alignWithMargins="0"/>
  <ignoredErrors>
    <ignoredError sqref="C17:E17 F17" formulaRange="1"/>
    <ignoredError sqref="C33:F33" formulaRange="1" unlockedFormula="1"/>
    <ignoredError sqref="C29:E29 C13:F13 F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P75"/>
  <sheetViews>
    <sheetView showGridLines="0" showZeros="0" zoomScale="90" zoomScaleNormal="90" zoomScaleSheetLayoutView="100" workbookViewId="0">
      <selection activeCell="A3" sqref="A3:N3"/>
    </sheetView>
  </sheetViews>
  <sheetFormatPr defaultColWidth="9.140625" defaultRowHeight="12" x14ac:dyDescent="0.2"/>
  <cols>
    <col min="1" max="1" width="5.28515625" style="71" customWidth="1"/>
    <col min="2" max="2" width="3" style="78" customWidth="1"/>
    <col min="3" max="3" width="43.28515625" style="79" customWidth="1"/>
    <col min="4" max="4" width="14.28515625" style="80" customWidth="1"/>
    <col min="5" max="5" width="6.140625" style="106" customWidth="1"/>
    <col min="6" max="6" width="14.140625" style="106" customWidth="1"/>
    <col min="7" max="7" width="6.140625" style="106" customWidth="1"/>
    <col min="8" max="8" width="14.42578125" style="106" customWidth="1"/>
    <col min="9" max="9" width="6.85546875" style="106" customWidth="1"/>
    <col min="10" max="10" width="14.28515625" style="80" customWidth="1"/>
    <col min="11" max="11" width="6.140625" style="106" customWidth="1"/>
    <col min="12" max="13" width="6.85546875" style="106" customWidth="1"/>
    <col min="14" max="14" width="7.28515625" style="106" customWidth="1"/>
    <col min="15" max="16384" width="9.140625" style="67"/>
  </cols>
  <sheetData>
    <row r="1" spans="1:16" s="87" customFormat="1" ht="21.75" customHeight="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6" ht="15" customHeight="1" x14ac:dyDescent="0.2">
      <c r="A2" s="68" t="str">
        <f>+'Račun dobiti i gubitka'!A2</f>
        <v>Trgovačko društvo: Zagrebački Velesajam d.o.o.</v>
      </c>
      <c r="B2" s="69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69"/>
    </row>
    <row r="3" spans="1:16" s="87" customFormat="1" ht="22.5" customHeight="1" x14ac:dyDescent="0.2">
      <c r="A3" s="439" t="s">
        <v>186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40"/>
      <c r="P3" s="440"/>
    </row>
    <row r="4" spans="1:16" ht="12.75" customHeight="1" x14ac:dyDescent="0.3">
      <c r="B4" s="72"/>
      <c r="C4" s="73"/>
      <c r="D4" s="74"/>
      <c r="E4" s="75"/>
      <c r="F4" s="75"/>
      <c r="G4" s="75"/>
      <c r="H4" s="75"/>
      <c r="I4" s="75"/>
      <c r="J4" s="74"/>
      <c r="N4" s="76" t="s">
        <v>179</v>
      </c>
    </row>
    <row r="5" spans="1:16" ht="14.25" customHeight="1" thickBot="1" x14ac:dyDescent="0.25">
      <c r="A5" s="77"/>
      <c r="E5" s="404"/>
      <c r="F5" s="404"/>
      <c r="G5" s="404"/>
      <c r="H5" s="404"/>
      <c r="I5" s="404"/>
      <c r="J5" s="404"/>
      <c r="N5" s="81" t="s">
        <v>125</v>
      </c>
    </row>
    <row r="6" spans="1:16" s="83" customFormat="1" ht="13.5" customHeight="1" x14ac:dyDescent="0.2">
      <c r="A6" s="405" t="s">
        <v>51</v>
      </c>
      <c r="B6" s="408" t="s">
        <v>52</v>
      </c>
      <c r="C6" s="409"/>
      <c r="D6" s="414" t="s">
        <v>53</v>
      </c>
      <c r="E6" s="414"/>
      <c r="F6" s="414"/>
      <c r="G6" s="414"/>
      <c r="H6" s="414"/>
      <c r="I6" s="414"/>
      <c r="J6" s="414"/>
      <c r="K6" s="415"/>
      <c r="L6" s="416" t="s">
        <v>2</v>
      </c>
      <c r="M6" s="417"/>
      <c r="N6" s="418"/>
      <c r="O6" s="82"/>
    </row>
    <row r="7" spans="1:16" s="83" customFormat="1" ht="38.25" customHeight="1" x14ac:dyDescent="0.2">
      <c r="A7" s="406"/>
      <c r="B7" s="410"/>
      <c r="C7" s="411"/>
      <c r="D7" s="422" t="s">
        <v>191</v>
      </c>
      <c r="E7" s="423"/>
      <c r="F7" s="422" t="s">
        <v>189</v>
      </c>
      <c r="G7" s="424"/>
      <c r="H7" s="422" t="s">
        <v>190</v>
      </c>
      <c r="I7" s="423"/>
      <c r="J7" s="422" t="s">
        <v>184</v>
      </c>
      <c r="K7" s="423"/>
      <c r="L7" s="419"/>
      <c r="M7" s="420"/>
      <c r="N7" s="421"/>
      <c r="O7" s="82"/>
    </row>
    <row r="8" spans="1:16" s="83" customFormat="1" ht="12.75" x14ac:dyDescent="0.2">
      <c r="A8" s="407"/>
      <c r="B8" s="412"/>
      <c r="C8" s="413"/>
      <c r="D8" s="84" t="s">
        <v>13</v>
      </c>
      <c r="E8" s="232" t="s">
        <v>6</v>
      </c>
      <c r="F8" s="232" t="s">
        <v>13</v>
      </c>
      <c r="G8" s="232" t="s">
        <v>6</v>
      </c>
      <c r="H8" s="84" t="s">
        <v>13</v>
      </c>
      <c r="I8" s="232" t="s">
        <v>54</v>
      </c>
      <c r="J8" s="84" t="s">
        <v>13</v>
      </c>
      <c r="K8" s="233" t="s">
        <v>54</v>
      </c>
      <c r="L8" s="234" t="s">
        <v>9</v>
      </c>
      <c r="M8" s="296" t="s">
        <v>57</v>
      </c>
      <c r="N8" s="249" t="s">
        <v>144</v>
      </c>
      <c r="O8" s="82"/>
    </row>
    <row r="9" spans="1:16" s="168" customFormat="1" ht="11.25" customHeight="1" thickBot="1" x14ac:dyDescent="0.25">
      <c r="A9" s="162">
        <v>1</v>
      </c>
      <c r="B9" s="163"/>
      <c r="C9" s="164">
        <v>2</v>
      </c>
      <c r="D9" s="165">
        <v>3</v>
      </c>
      <c r="E9" s="166">
        <v>4</v>
      </c>
      <c r="F9" s="166">
        <v>5</v>
      </c>
      <c r="G9" s="166">
        <v>6</v>
      </c>
      <c r="H9" s="166">
        <v>7</v>
      </c>
      <c r="I9" s="166">
        <v>8</v>
      </c>
      <c r="J9" s="165">
        <v>9</v>
      </c>
      <c r="K9" s="167">
        <v>10</v>
      </c>
      <c r="L9" s="235">
        <v>11</v>
      </c>
      <c r="M9" s="166">
        <v>12</v>
      </c>
      <c r="N9" s="250">
        <v>13</v>
      </c>
    </row>
    <row r="10" spans="1:16" s="87" customFormat="1" ht="20.25" customHeight="1" thickTop="1" x14ac:dyDescent="0.2">
      <c r="A10" s="169"/>
      <c r="B10" s="85"/>
      <c r="C10" s="107" t="s">
        <v>26</v>
      </c>
      <c r="D10" s="401"/>
      <c r="E10" s="401"/>
      <c r="F10" s="301"/>
      <c r="G10" s="301"/>
      <c r="H10" s="301"/>
      <c r="I10" s="301"/>
      <c r="J10" s="401"/>
      <c r="K10" s="402"/>
      <c r="L10" s="236"/>
      <c r="M10" s="297"/>
      <c r="N10" s="251"/>
      <c r="O10" s="86"/>
    </row>
    <row r="11" spans="1:16" s="87" customFormat="1" ht="18" customHeight="1" x14ac:dyDescent="0.2">
      <c r="A11" s="170">
        <v>1</v>
      </c>
      <c r="B11" s="171" t="s">
        <v>149</v>
      </c>
      <c r="C11" s="172" t="s">
        <v>90</v>
      </c>
      <c r="D11" s="88"/>
      <c r="E11" s="89" t="str">
        <f t="shared" ref="E11:E26" si="0">IF(D11=0,"",100*D11/$D$26)</f>
        <v/>
      </c>
      <c r="F11" s="89"/>
      <c r="G11" s="89"/>
      <c r="H11" s="89"/>
      <c r="I11" s="89"/>
      <c r="J11" s="88"/>
      <c r="K11" s="173" t="str">
        <f t="shared" ref="K11" si="1">IF(J11=0,"",100*J11/aktiva1)</f>
        <v/>
      </c>
      <c r="L11" s="237" t="str">
        <f>IF(D11=0," ",IF(((H11/D11)*100)&gt;=1000,"...",H11/D11*100))</f>
        <v xml:space="preserve"> </v>
      </c>
      <c r="M11" s="89" t="str">
        <f>IF(F11=0," ",IF(((H11/F11)*100)&gt;=1000,"...",H11/F11*100))</f>
        <v xml:space="preserve"> </v>
      </c>
      <c r="N11" s="252" t="str">
        <f t="shared" ref="N11:N73" si="2">IF(H11=0," ",IF(((J11/H11)*100)&gt;=1000,"...",J11/H11*100))</f>
        <v xml:space="preserve"> </v>
      </c>
      <c r="O11" s="86"/>
    </row>
    <row r="12" spans="1:16" s="91" customFormat="1" ht="18" customHeight="1" x14ac:dyDescent="0.2">
      <c r="A12" s="170">
        <f>A11+1</f>
        <v>2</v>
      </c>
      <c r="B12" s="171" t="s">
        <v>150</v>
      </c>
      <c r="C12" s="172" t="s">
        <v>91</v>
      </c>
      <c r="D12" s="88"/>
      <c r="E12" s="89" t="str">
        <f t="shared" si="0"/>
        <v/>
      </c>
      <c r="F12" s="89"/>
      <c r="G12" s="89"/>
      <c r="H12" s="89"/>
      <c r="I12" s="89"/>
      <c r="J12" s="88"/>
      <c r="K12" s="173" t="str">
        <f t="shared" ref="K12:K26" si="3">IF(J12=0,"",100*J12/aktiva1)</f>
        <v/>
      </c>
      <c r="L12" s="237" t="str">
        <f t="shared" ref="L12:L73" si="4">IF(D12=0," ",IF(((H12/D12)*100)&gt;=1000,"...",H12/D12*100))</f>
        <v xml:space="preserve"> </v>
      </c>
      <c r="M12" s="89" t="str">
        <f t="shared" ref="M12:M73" si="5">IF(F12=0," ",IF(((H12/F12)*100)&gt;=1000,"...",H12/F12*100))</f>
        <v xml:space="preserve"> </v>
      </c>
      <c r="N12" s="252" t="str">
        <f t="shared" si="2"/>
        <v xml:space="preserve"> </v>
      </c>
      <c r="O12" s="90"/>
    </row>
    <row r="13" spans="1:16" s="87" customFormat="1" ht="18" customHeight="1" x14ac:dyDescent="0.2">
      <c r="A13" s="174">
        <f>A12+1</f>
        <v>3</v>
      </c>
      <c r="B13" s="175"/>
      <c r="C13" s="190" t="s">
        <v>126</v>
      </c>
      <c r="D13" s="92">
        <v>22938</v>
      </c>
      <c r="E13" s="93">
        <f t="shared" si="0"/>
        <v>1.1514858846545073E-2</v>
      </c>
      <c r="F13" s="93">
        <v>14600</v>
      </c>
      <c r="G13" s="93">
        <f>F13/$F$26*100</f>
        <v>7.3371333787726357E-3</v>
      </c>
      <c r="H13" s="324">
        <v>14275</v>
      </c>
      <c r="I13" s="93">
        <f>H13/$H$26*100</f>
        <v>7.1804043882024091E-3</v>
      </c>
      <c r="J13" s="327">
        <v>15000</v>
      </c>
      <c r="K13" s="176">
        <f t="shared" si="3"/>
        <v>7.5552217960774921E-3</v>
      </c>
      <c r="L13" s="238">
        <f t="shared" si="4"/>
        <v>62.232975847937922</v>
      </c>
      <c r="M13" s="93">
        <f t="shared" si="5"/>
        <v>97.773972602739718</v>
      </c>
      <c r="N13" s="253">
        <f t="shared" si="2"/>
        <v>105.07880910683012</v>
      </c>
      <c r="O13" s="86"/>
    </row>
    <row r="14" spans="1:16" s="87" customFormat="1" ht="18" customHeight="1" x14ac:dyDescent="0.2">
      <c r="A14" s="174">
        <f>A13+1</f>
        <v>4</v>
      </c>
      <c r="B14" s="175"/>
      <c r="C14" s="190" t="s">
        <v>127</v>
      </c>
      <c r="D14" s="92">
        <v>196452102</v>
      </c>
      <c r="E14" s="93">
        <f t="shared" si="0"/>
        <v>98.618808293533661</v>
      </c>
      <c r="F14" s="93">
        <v>196429756</v>
      </c>
      <c r="G14" s="93">
        <f t="shared" ref="G14:G26" si="6">F14/$F$26*100</f>
        <v>98.714473926833179</v>
      </c>
      <c r="H14" s="324">
        <v>196049156</v>
      </c>
      <c r="I14" s="93">
        <f t="shared" ref="I14:I26" si="7">H14/$H$26*100</f>
        <v>98.613815765028278</v>
      </c>
      <c r="J14" s="327">
        <v>196549156</v>
      </c>
      <c r="K14" s="176">
        <f t="shared" ref="K14" si="8">IF(J14=0,"",100*J14/aktiva1)</f>
        <v>98.998164494122349</v>
      </c>
      <c r="L14" s="238">
        <f t="shared" si="4"/>
        <v>99.794888425271211</v>
      </c>
      <c r="M14" s="93">
        <f t="shared" si="5"/>
        <v>99.806241168471445</v>
      </c>
      <c r="N14" s="253">
        <f t="shared" si="2"/>
        <v>100.25503807830727</v>
      </c>
      <c r="O14" s="86"/>
    </row>
    <row r="15" spans="1:16" s="87" customFormat="1" ht="18" customHeight="1" x14ac:dyDescent="0.2">
      <c r="A15" s="174">
        <f>A14+1</f>
        <v>5</v>
      </c>
      <c r="B15" s="175"/>
      <c r="C15" s="190" t="s">
        <v>128</v>
      </c>
      <c r="D15" s="92">
        <v>247457</v>
      </c>
      <c r="E15" s="93">
        <f t="shared" si="0"/>
        <v>0.1242232289471403</v>
      </c>
      <c r="F15" s="93">
        <v>238901</v>
      </c>
      <c r="G15" s="93">
        <f t="shared" si="6"/>
        <v>0.12005811652891518</v>
      </c>
      <c r="H15" s="324">
        <v>184483</v>
      </c>
      <c r="I15" s="93">
        <f t="shared" si="7"/>
        <v>9.2795974973642378E-2</v>
      </c>
      <c r="J15" s="327">
        <v>121509</v>
      </c>
      <c r="K15" s="176">
        <f t="shared" si="3"/>
        <v>6.1201829681305331E-2</v>
      </c>
      <c r="L15" s="238">
        <f t="shared" si="4"/>
        <v>74.551538247048981</v>
      </c>
      <c r="M15" s="93">
        <f t="shared" si="5"/>
        <v>77.221526908635795</v>
      </c>
      <c r="N15" s="253">
        <f t="shared" si="2"/>
        <v>65.864605410796656</v>
      </c>
    </row>
    <row r="16" spans="1:16" s="87" customFormat="1" ht="18" customHeight="1" x14ac:dyDescent="0.2">
      <c r="A16" s="174">
        <f t="shared" ref="A16:A25" si="9">A15+1</f>
        <v>6</v>
      </c>
      <c r="B16" s="175"/>
      <c r="C16" s="190" t="s">
        <v>129</v>
      </c>
      <c r="D16" s="92">
        <v>7817</v>
      </c>
      <c r="E16" s="93">
        <f t="shared" si="0"/>
        <v>3.924128154304771E-3</v>
      </c>
      <c r="F16" s="93">
        <v>2654</v>
      </c>
      <c r="G16" s="93">
        <f t="shared" si="6"/>
        <v>1.333750136113875E-3</v>
      </c>
      <c r="H16" s="324">
        <v>4844</v>
      </c>
      <c r="I16" s="93">
        <f t="shared" si="7"/>
        <v>2.43655893915604E-3</v>
      </c>
      <c r="J16" s="327">
        <v>3500</v>
      </c>
      <c r="K16" s="176">
        <f t="shared" si="3"/>
        <v>1.7628850857514147E-3</v>
      </c>
      <c r="L16" s="238">
        <f t="shared" si="4"/>
        <v>61.967506716131503</v>
      </c>
      <c r="M16" s="93">
        <f t="shared" si="5"/>
        <v>182.51695553880933</v>
      </c>
      <c r="N16" s="253">
        <f t="shared" si="2"/>
        <v>72.25433526011561</v>
      </c>
    </row>
    <row r="17" spans="1:15" s="95" customFormat="1" ht="18" customHeight="1" thickBot="1" x14ac:dyDescent="0.25">
      <c r="A17" s="177">
        <f t="shared" si="9"/>
        <v>7</v>
      </c>
      <c r="B17" s="178"/>
      <c r="C17" s="302" t="s">
        <v>130</v>
      </c>
      <c r="D17" s="179">
        <v>89017</v>
      </c>
      <c r="E17" s="180">
        <f t="shared" si="0"/>
        <v>4.4686467431463199E-2</v>
      </c>
      <c r="F17" s="180">
        <v>85414</v>
      </c>
      <c r="G17" s="180">
        <f t="shared" si="6"/>
        <v>4.2924240439348352E-2</v>
      </c>
      <c r="H17" s="325">
        <v>89017</v>
      </c>
      <c r="I17" s="180">
        <f t="shared" si="7"/>
        <v>4.4776046054263663E-2</v>
      </c>
      <c r="J17" s="99">
        <v>89017</v>
      </c>
      <c r="K17" s="181">
        <f t="shared" si="3"/>
        <v>4.4836211908095343E-2</v>
      </c>
      <c r="L17" s="239">
        <f t="shared" si="4"/>
        <v>100</v>
      </c>
      <c r="M17" s="180">
        <f t="shared" si="5"/>
        <v>104.21827803404594</v>
      </c>
      <c r="N17" s="254">
        <f t="shared" si="2"/>
        <v>100</v>
      </c>
    </row>
    <row r="18" spans="1:15" s="102" customFormat="1" ht="18" customHeight="1" thickBot="1" x14ac:dyDescent="0.25">
      <c r="A18" s="182">
        <f t="shared" si="9"/>
        <v>8</v>
      </c>
      <c r="B18" s="193"/>
      <c r="C18" s="194" t="s">
        <v>151</v>
      </c>
      <c r="D18" s="195">
        <f>SUM(D13:D17)</f>
        <v>196819331</v>
      </c>
      <c r="E18" s="196">
        <f t="shared" si="0"/>
        <v>98.803156976913115</v>
      </c>
      <c r="F18" s="195">
        <f>SUM(F13:F17)</f>
        <v>196771325</v>
      </c>
      <c r="G18" s="196">
        <f t="shared" si="6"/>
        <v>98.886127167316332</v>
      </c>
      <c r="H18" s="195">
        <f>SUM(H13:H17)</f>
        <v>196341775</v>
      </c>
      <c r="I18" s="196">
        <f t="shared" si="7"/>
        <v>98.761004749383545</v>
      </c>
      <c r="J18" s="195">
        <f>SUM(J13:J17)</f>
        <v>196778182</v>
      </c>
      <c r="K18" s="197">
        <f t="shared" si="3"/>
        <v>99.113520642593571</v>
      </c>
      <c r="L18" s="242">
        <f t="shared" si="4"/>
        <v>99.757363264282205</v>
      </c>
      <c r="M18" s="298">
        <f t="shared" si="5"/>
        <v>99.781700916025244</v>
      </c>
      <c r="N18" s="257">
        <f t="shared" si="2"/>
        <v>100.22226905099538</v>
      </c>
    </row>
    <row r="19" spans="1:15" s="96" customFormat="1" ht="18" customHeight="1" x14ac:dyDescent="0.2">
      <c r="A19" s="184">
        <f t="shared" si="9"/>
        <v>9</v>
      </c>
      <c r="B19" s="185" t="s">
        <v>152</v>
      </c>
      <c r="C19" s="186" t="s">
        <v>92</v>
      </c>
      <c r="D19" s="187"/>
      <c r="E19" s="188" t="str">
        <f t="shared" si="0"/>
        <v/>
      </c>
      <c r="F19" s="188"/>
      <c r="G19" s="188">
        <f t="shared" si="6"/>
        <v>0</v>
      </c>
      <c r="H19" s="188"/>
      <c r="I19" s="188">
        <f t="shared" si="7"/>
        <v>0</v>
      </c>
      <c r="J19" s="187"/>
      <c r="K19" s="189" t="str">
        <f t="shared" si="3"/>
        <v/>
      </c>
      <c r="L19" s="240" t="str">
        <f t="shared" si="4"/>
        <v xml:space="preserve"> </v>
      </c>
      <c r="M19" s="188" t="str">
        <f t="shared" si="5"/>
        <v xml:space="preserve"> </v>
      </c>
      <c r="N19" s="255" t="str">
        <f t="shared" si="2"/>
        <v xml:space="preserve"> </v>
      </c>
    </row>
    <row r="20" spans="1:15" s="97" customFormat="1" ht="18" customHeight="1" x14ac:dyDescent="0.2">
      <c r="A20" s="174">
        <f t="shared" si="9"/>
        <v>10</v>
      </c>
      <c r="B20" s="175"/>
      <c r="C20" s="190" t="s">
        <v>131</v>
      </c>
      <c r="D20" s="92">
        <v>189255</v>
      </c>
      <c r="E20" s="93">
        <f t="shared" si="0"/>
        <v>9.5005868471657859E-2</v>
      </c>
      <c r="F20" s="93">
        <v>185812</v>
      </c>
      <c r="G20" s="93">
        <f t="shared" si="6"/>
        <v>9.3378590916198698E-2</v>
      </c>
      <c r="H20" s="324">
        <v>184867</v>
      </c>
      <c r="I20" s="93">
        <f t="shared" si="7"/>
        <v>9.2989129109198931E-2</v>
      </c>
      <c r="J20" s="327">
        <v>190000</v>
      </c>
      <c r="K20" s="176">
        <f t="shared" si="3"/>
        <v>9.5699476083648233E-2</v>
      </c>
      <c r="L20" s="238">
        <f t="shared" si="4"/>
        <v>97.68143510078994</v>
      </c>
      <c r="M20" s="93">
        <f t="shared" si="5"/>
        <v>99.491421436720984</v>
      </c>
      <c r="N20" s="253">
        <f t="shared" si="2"/>
        <v>102.77659073820639</v>
      </c>
    </row>
    <row r="21" spans="1:15" s="87" customFormat="1" ht="18" customHeight="1" x14ac:dyDescent="0.2">
      <c r="A21" s="174">
        <f t="shared" si="9"/>
        <v>11</v>
      </c>
      <c r="B21" s="175"/>
      <c r="C21" s="190" t="s">
        <v>129</v>
      </c>
      <c r="D21" s="92">
        <v>1553312</v>
      </c>
      <c r="E21" s="93">
        <f t="shared" si="0"/>
        <v>0.77976146240494471</v>
      </c>
      <c r="F21" s="93">
        <v>1592674</v>
      </c>
      <c r="G21" s="93">
        <f t="shared" si="6"/>
        <v>0.80038777855502252</v>
      </c>
      <c r="H21" s="324">
        <v>1291350</v>
      </c>
      <c r="I21" s="93">
        <f t="shared" si="7"/>
        <v>0.64955623164309495</v>
      </c>
      <c r="J21" s="327">
        <v>1000000</v>
      </c>
      <c r="K21" s="176">
        <f t="shared" si="3"/>
        <v>0.50368145307183276</v>
      </c>
      <c r="L21" s="238">
        <f t="shared" si="4"/>
        <v>83.135261943511679</v>
      </c>
      <c r="M21" s="93">
        <f t="shared" si="5"/>
        <v>81.080622902113049</v>
      </c>
      <c r="N21" s="253">
        <f t="shared" si="2"/>
        <v>77.438339721996357</v>
      </c>
    </row>
    <row r="22" spans="1:15" s="98" customFormat="1" ht="18" customHeight="1" x14ac:dyDescent="0.2">
      <c r="A22" s="174">
        <f t="shared" si="9"/>
        <v>12</v>
      </c>
      <c r="B22" s="175"/>
      <c r="C22" s="190" t="s">
        <v>132</v>
      </c>
      <c r="D22" s="94"/>
      <c r="E22" s="93" t="str">
        <f t="shared" si="0"/>
        <v/>
      </c>
      <c r="F22" s="93"/>
      <c r="G22" s="93">
        <f t="shared" si="6"/>
        <v>0</v>
      </c>
      <c r="H22" s="324"/>
      <c r="I22" s="93">
        <f t="shared" si="7"/>
        <v>0</v>
      </c>
      <c r="J22" s="329"/>
      <c r="K22" s="176" t="str">
        <f t="shared" si="3"/>
        <v/>
      </c>
      <c r="L22" s="238" t="str">
        <f t="shared" si="4"/>
        <v xml:space="preserve"> </v>
      </c>
      <c r="M22" s="93" t="str">
        <f t="shared" si="5"/>
        <v xml:space="preserve"> </v>
      </c>
      <c r="N22" s="253" t="str">
        <f t="shared" si="2"/>
        <v xml:space="preserve"> </v>
      </c>
    </row>
    <row r="23" spans="1:15" s="101" customFormat="1" ht="18" customHeight="1" thickBot="1" x14ac:dyDescent="0.25">
      <c r="A23" s="177">
        <f t="shared" si="9"/>
        <v>13</v>
      </c>
      <c r="B23" s="191"/>
      <c r="C23" s="302" t="s">
        <v>133</v>
      </c>
      <c r="D23" s="99">
        <v>571428</v>
      </c>
      <c r="E23" s="100">
        <f t="shared" si="0"/>
        <v>0.28685642867571531</v>
      </c>
      <c r="F23" s="100">
        <v>398168</v>
      </c>
      <c r="G23" s="100">
        <f t="shared" si="6"/>
        <v>0.20009669336706459</v>
      </c>
      <c r="H23" s="328">
        <v>950000</v>
      </c>
      <c r="I23" s="100">
        <f t="shared" si="7"/>
        <v>0.4778552832779186</v>
      </c>
      <c r="J23" s="99">
        <v>500000</v>
      </c>
      <c r="K23" s="192">
        <f t="shared" si="3"/>
        <v>0.25184072653591638</v>
      </c>
      <c r="L23" s="241">
        <f t="shared" si="4"/>
        <v>166.25016625016625</v>
      </c>
      <c r="M23" s="100">
        <f t="shared" si="5"/>
        <v>238.59275481706214</v>
      </c>
      <c r="N23" s="256">
        <f t="shared" si="2"/>
        <v>52.631578947368418</v>
      </c>
    </row>
    <row r="24" spans="1:15" s="102" customFormat="1" ht="18" customHeight="1" thickBot="1" x14ac:dyDescent="0.25">
      <c r="A24" s="182">
        <f t="shared" si="9"/>
        <v>14</v>
      </c>
      <c r="B24" s="193"/>
      <c r="C24" s="194" t="s">
        <v>153</v>
      </c>
      <c r="D24" s="195">
        <f>SUM(D20:D23)</f>
        <v>2313995</v>
      </c>
      <c r="E24" s="196">
        <f t="shared" si="0"/>
        <v>1.1616237595523178</v>
      </c>
      <c r="F24" s="195">
        <f>SUM(F20:F23)</f>
        <v>2176654</v>
      </c>
      <c r="G24" s="196">
        <f t="shared" si="6"/>
        <v>1.0938630628382857</v>
      </c>
      <c r="H24" s="195">
        <f>SUM(H20:H23)</f>
        <v>2426217</v>
      </c>
      <c r="I24" s="196">
        <f t="shared" si="7"/>
        <v>1.2204006440302126</v>
      </c>
      <c r="J24" s="195">
        <f>SUM(J20:J23)</f>
        <v>1690000</v>
      </c>
      <c r="K24" s="197">
        <f t="shared" si="3"/>
        <v>0.85122165569139741</v>
      </c>
      <c r="L24" s="242">
        <f t="shared" si="4"/>
        <v>104.84970797257556</v>
      </c>
      <c r="M24" s="298">
        <f t="shared" si="5"/>
        <v>111.46544191221939</v>
      </c>
      <c r="N24" s="257">
        <f t="shared" si="2"/>
        <v>69.65576450911027</v>
      </c>
    </row>
    <row r="25" spans="1:15" s="102" customFormat="1" ht="25.5" customHeight="1" thickBot="1" x14ac:dyDescent="0.25">
      <c r="A25" s="299">
        <f t="shared" si="9"/>
        <v>15</v>
      </c>
      <c r="B25" s="303" t="s">
        <v>154</v>
      </c>
      <c r="C25" s="194" t="s">
        <v>155</v>
      </c>
      <c r="D25" s="198">
        <v>70158</v>
      </c>
      <c r="E25" s="196">
        <f t="shared" si="0"/>
        <v>3.5219263534567495E-2</v>
      </c>
      <c r="F25" s="198">
        <v>39817</v>
      </c>
      <c r="G25" s="196">
        <f t="shared" si="6"/>
        <v>2.0009769845382882E-2</v>
      </c>
      <c r="H25" s="198">
        <v>36967</v>
      </c>
      <c r="I25" s="196">
        <f t="shared" si="7"/>
        <v>1.8594606586247175E-2</v>
      </c>
      <c r="J25" s="198">
        <v>70000</v>
      </c>
      <c r="K25" s="197">
        <f t="shared" si="3"/>
        <v>3.5257701715028296E-2</v>
      </c>
      <c r="L25" s="242">
        <f t="shared" si="4"/>
        <v>52.691068730579552</v>
      </c>
      <c r="M25" s="298">
        <f t="shared" si="5"/>
        <v>92.842253308888161</v>
      </c>
      <c r="N25" s="257">
        <f t="shared" si="2"/>
        <v>189.3580761219466</v>
      </c>
    </row>
    <row r="26" spans="1:15" s="102" customFormat="1" ht="18" customHeight="1" thickBot="1" x14ac:dyDescent="0.25">
      <c r="A26" s="199"/>
      <c r="B26" s="200" t="s">
        <v>156</v>
      </c>
      <c r="C26" s="201" t="s">
        <v>157</v>
      </c>
      <c r="D26" s="202">
        <f>SUM(D11,D18,D24,D25)</f>
        <v>199203484</v>
      </c>
      <c r="E26" s="196">
        <f t="shared" si="0"/>
        <v>100</v>
      </c>
      <c r="F26" s="202">
        <f>SUM(F11,F18,F24,F25)</f>
        <v>198987796</v>
      </c>
      <c r="G26" s="203">
        <f t="shared" si="6"/>
        <v>100</v>
      </c>
      <c r="H26" s="202">
        <f>SUM(H11,H18,H24,H25)</f>
        <v>198804959</v>
      </c>
      <c r="I26" s="203">
        <f t="shared" si="7"/>
        <v>100</v>
      </c>
      <c r="J26" s="202">
        <f>SUM(J11,J18,J24,J25)</f>
        <v>198538182</v>
      </c>
      <c r="K26" s="204">
        <f t="shared" si="3"/>
        <v>100</v>
      </c>
      <c r="L26" s="243">
        <f t="shared" si="4"/>
        <v>99.79994074802427</v>
      </c>
      <c r="M26" s="203">
        <f t="shared" si="5"/>
        <v>99.908116475645571</v>
      </c>
      <c r="N26" s="258">
        <f t="shared" si="2"/>
        <v>99.865809685361015</v>
      </c>
    </row>
    <row r="27" spans="1:15" s="102" customFormat="1" ht="18" customHeight="1" thickTop="1" thickBot="1" x14ac:dyDescent="0.25">
      <c r="A27" s="205"/>
      <c r="B27" s="206" t="s">
        <v>158</v>
      </c>
      <c r="C27" s="207" t="s">
        <v>134</v>
      </c>
      <c r="D27" s="208">
        <v>22935689</v>
      </c>
      <c r="E27" s="209"/>
      <c r="F27" s="208">
        <v>23093769</v>
      </c>
      <c r="G27" s="209"/>
      <c r="H27" s="208">
        <v>21957448</v>
      </c>
      <c r="I27" s="209"/>
      <c r="J27" s="208">
        <v>22900000</v>
      </c>
      <c r="K27" s="210"/>
      <c r="L27" s="244">
        <f t="shared" si="4"/>
        <v>95.734852351721372</v>
      </c>
      <c r="M27" s="209">
        <f t="shared" si="5"/>
        <v>95.07953422414505</v>
      </c>
      <c r="N27" s="259">
        <f t="shared" si="2"/>
        <v>104.29262999962472</v>
      </c>
    </row>
    <row r="28" spans="1:15" s="102" customFormat="1" ht="19.5" customHeight="1" thickTop="1" x14ac:dyDescent="0.2">
      <c r="A28" s="304"/>
      <c r="B28" s="305"/>
      <c r="C28" s="306"/>
      <c r="D28" s="307"/>
      <c r="E28" s="308"/>
      <c r="F28" s="308"/>
      <c r="G28" s="308"/>
      <c r="H28" s="308"/>
      <c r="I28" s="308"/>
      <c r="J28" s="307"/>
      <c r="K28" s="308"/>
      <c r="L28" s="308"/>
      <c r="M28" s="308"/>
      <c r="N28" s="308"/>
    </row>
    <row r="29" spans="1:15" s="102" customFormat="1" ht="20.25" customHeight="1" thickBot="1" x14ac:dyDescent="0.25">
      <c r="A29" s="309" t="s">
        <v>159</v>
      </c>
      <c r="B29" s="310"/>
      <c r="C29" s="311"/>
      <c r="D29" s="312"/>
      <c r="E29" s="313"/>
      <c r="F29" s="313"/>
      <c r="G29" s="313"/>
      <c r="H29" s="313"/>
      <c r="I29" s="313"/>
      <c r="J29" s="312"/>
      <c r="K29" s="313"/>
      <c r="L29" s="313"/>
      <c r="M29" s="313"/>
      <c r="N29" s="313"/>
    </row>
    <row r="30" spans="1:15" s="87" customFormat="1" ht="20.25" customHeight="1" thickTop="1" x14ac:dyDescent="0.2">
      <c r="A30" s="314"/>
      <c r="B30" s="315"/>
      <c r="C30" s="316" t="s">
        <v>27</v>
      </c>
      <c r="D30" s="401"/>
      <c r="E30" s="401"/>
      <c r="F30" s="301"/>
      <c r="G30" s="301"/>
      <c r="H30" s="301"/>
      <c r="I30" s="301"/>
      <c r="J30" s="401"/>
      <c r="K30" s="402"/>
      <c r="L30" s="317" t="str">
        <f t="shared" si="4"/>
        <v xml:space="preserve"> </v>
      </c>
      <c r="M30" s="318" t="str">
        <f t="shared" si="5"/>
        <v xml:space="preserve"> </v>
      </c>
      <c r="N30" s="319" t="str">
        <f t="shared" si="2"/>
        <v xml:space="preserve"> </v>
      </c>
      <c r="O30" s="86"/>
    </row>
    <row r="31" spans="1:15" s="91" customFormat="1" ht="18" customHeight="1" x14ac:dyDescent="0.2">
      <c r="A31" s="170">
        <v>1</v>
      </c>
      <c r="B31" s="171" t="s">
        <v>149</v>
      </c>
      <c r="C31" s="211" t="s">
        <v>93</v>
      </c>
      <c r="D31" s="88"/>
      <c r="E31" s="89" t="str">
        <f t="shared" ref="E31:E66" si="10">IF(D31=0,"",100*D31/$D$72)</f>
        <v/>
      </c>
      <c r="F31" s="89"/>
      <c r="G31" s="89"/>
      <c r="H31" s="89"/>
      <c r="I31" s="89"/>
      <c r="J31" s="88"/>
      <c r="K31" s="173" t="str">
        <f t="shared" ref="K31:K72" si="11">IF(J31=0,"",100*J31/pasiva1)</f>
        <v/>
      </c>
      <c r="L31" s="237" t="str">
        <f t="shared" si="4"/>
        <v xml:space="preserve"> </v>
      </c>
      <c r="M31" s="89" t="str">
        <f t="shared" si="5"/>
        <v xml:space="preserve"> </v>
      </c>
      <c r="N31" s="252" t="str">
        <f t="shared" si="2"/>
        <v xml:space="preserve"> </v>
      </c>
      <c r="O31" s="90"/>
    </row>
    <row r="32" spans="1:15" s="98" customFormat="1" ht="18" customHeight="1" x14ac:dyDescent="0.2">
      <c r="A32" s="174">
        <f>A31+1</f>
        <v>2</v>
      </c>
      <c r="B32" s="175"/>
      <c r="C32" s="190" t="s">
        <v>58</v>
      </c>
      <c r="D32" s="92">
        <v>74356839</v>
      </c>
      <c r="E32" s="93">
        <f t="shared" si="10"/>
        <v>37.32707757259908</v>
      </c>
      <c r="F32" s="324">
        <v>74356839</v>
      </c>
      <c r="G32" s="93">
        <f>F32/$F$72*100</f>
        <v>37.367537353898825</v>
      </c>
      <c r="H32" s="324">
        <v>74356839</v>
      </c>
      <c r="I32" s="93">
        <f>H32/$H$72*100</f>
        <v>37.401903541047986</v>
      </c>
      <c r="J32" s="324">
        <v>74356839</v>
      </c>
      <c r="K32" s="176">
        <f t="shared" si="11"/>
        <v>37.452160713348327</v>
      </c>
      <c r="L32" s="238">
        <f t="shared" si="4"/>
        <v>100</v>
      </c>
      <c r="M32" s="93">
        <f t="shared" si="5"/>
        <v>100</v>
      </c>
      <c r="N32" s="253">
        <f t="shared" si="2"/>
        <v>100</v>
      </c>
      <c r="O32" s="103"/>
    </row>
    <row r="33" spans="1:15" s="87" customFormat="1" ht="18" customHeight="1" x14ac:dyDescent="0.2">
      <c r="A33" s="174">
        <f t="shared" ref="A33:A71" si="12">A32+1</f>
        <v>3</v>
      </c>
      <c r="B33" s="175"/>
      <c r="C33" s="190" t="s">
        <v>160</v>
      </c>
      <c r="D33" s="92"/>
      <c r="E33" s="93" t="str">
        <f t="shared" si="10"/>
        <v/>
      </c>
      <c r="F33" s="324"/>
      <c r="G33" s="93">
        <f t="shared" ref="G33:G72" si="13">F33/$F$72*100</f>
        <v>0</v>
      </c>
      <c r="H33" s="324"/>
      <c r="I33" s="93"/>
      <c r="J33" s="324"/>
      <c r="K33" s="176" t="str">
        <f t="shared" si="11"/>
        <v/>
      </c>
      <c r="L33" s="238" t="str">
        <f t="shared" si="4"/>
        <v xml:space="preserve"> </v>
      </c>
      <c r="M33" s="93" t="str">
        <f t="shared" si="5"/>
        <v xml:space="preserve"> </v>
      </c>
      <c r="N33" s="253" t="str">
        <f t="shared" si="2"/>
        <v xml:space="preserve"> </v>
      </c>
      <c r="O33" s="86"/>
    </row>
    <row r="34" spans="1:15" s="87" customFormat="1" ht="18" customHeight="1" x14ac:dyDescent="0.2">
      <c r="A34" s="174">
        <f t="shared" si="12"/>
        <v>4</v>
      </c>
      <c r="B34" s="175"/>
      <c r="C34" s="190" t="s">
        <v>161</v>
      </c>
      <c r="D34" s="92"/>
      <c r="E34" s="93" t="str">
        <f t="shared" si="10"/>
        <v/>
      </c>
      <c r="F34" s="324"/>
      <c r="G34" s="93">
        <f t="shared" si="13"/>
        <v>0</v>
      </c>
      <c r="H34" s="324"/>
      <c r="I34" s="93"/>
      <c r="J34" s="324"/>
      <c r="K34" s="176" t="str">
        <f t="shared" ref="K34" si="14">IF(J34=0,"",100*J34/pasiva1)</f>
        <v/>
      </c>
      <c r="L34" s="238" t="str">
        <f t="shared" si="4"/>
        <v xml:space="preserve"> </v>
      </c>
      <c r="M34" s="93" t="str">
        <f t="shared" si="5"/>
        <v xml:space="preserve"> </v>
      </c>
      <c r="N34" s="253" t="str">
        <f t="shared" si="2"/>
        <v xml:space="preserve"> </v>
      </c>
      <c r="O34" s="86"/>
    </row>
    <row r="35" spans="1:15" s="87" customFormat="1" ht="18" customHeight="1" x14ac:dyDescent="0.2">
      <c r="A35" s="174">
        <f t="shared" si="12"/>
        <v>5</v>
      </c>
      <c r="B35" s="175"/>
      <c r="C35" s="190" t="s">
        <v>59</v>
      </c>
      <c r="D35" s="92">
        <v>93313457</v>
      </c>
      <c r="E35" s="93">
        <f t="shared" si="10"/>
        <v>46.843285632494258</v>
      </c>
      <c r="F35" s="324">
        <v>93313457</v>
      </c>
      <c r="G35" s="93">
        <f t="shared" si="13"/>
        <v>46.89406027694281</v>
      </c>
      <c r="H35" s="324">
        <v>93313457</v>
      </c>
      <c r="I35" s="93">
        <f t="shared" ref="I35:I72" si="15">H35/$H$72*100</f>
        <v>46.937187819344082</v>
      </c>
      <c r="J35" s="324">
        <v>93313457</v>
      </c>
      <c r="K35" s="176">
        <f t="shared" si="11"/>
        <v>47.000257612915988</v>
      </c>
      <c r="L35" s="238">
        <f t="shared" si="4"/>
        <v>100</v>
      </c>
      <c r="M35" s="93">
        <f t="shared" si="5"/>
        <v>100</v>
      </c>
      <c r="N35" s="253">
        <f t="shared" si="2"/>
        <v>100</v>
      </c>
      <c r="O35" s="86"/>
    </row>
    <row r="36" spans="1:15" s="87" customFormat="1" ht="18" customHeight="1" x14ac:dyDescent="0.2">
      <c r="A36" s="174">
        <f t="shared" si="12"/>
        <v>6</v>
      </c>
      <c r="B36" s="175"/>
      <c r="C36" s="190" t="s">
        <v>162</v>
      </c>
      <c r="D36" s="92"/>
      <c r="E36" s="93" t="str">
        <f t="shared" si="10"/>
        <v/>
      </c>
      <c r="F36" s="324"/>
      <c r="G36" s="93">
        <f t="shared" si="13"/>
        <v>0</v>
      </c>
      <c r="H36" s="324"/>
      <c r="I36" s="93">
        <f t="shared" si="15"/>
        <v>0</v>
      </c>
      <c r="J36" s="327"/>
      <c r="K36" s="176" t="str">
        <f t="shared" ref="K36:K37" si="16">IF(J36=0,"",100*J36/pasiva1)</f>
        <v/>
      </c>
      <c r="L36" s="238" t="str">
        <f t="shared" si="4"/>
        <v xml:space="preserve"> </v>
      </c>
      <c r="M36" s="93" t="str">
        <f t="shared" si="5"/>
        <v xml:space="preserve"> </v>
      </c>
      <c r="N36" s="253" t="str">
        <f t="shared" si="2"/>
        <v xml:space="preserve"> </v>
      </c>
      <c r="O36" s="86"/>
    </row>
    <row r="37" spans="1:15" s="87" customFormat="1" ht="18" customHeight="1" x14ac:dyDescent="0.2">
      <c r="A37" s="174">
        <f t="shared" si="12"/>
        <v>7</v>
      </c>
      <c r="B37" s="175"/>
      <c r="C37" s="190" t="s">
        <v>163</v>
      </c>
      <c r="D37" s="92">
        <v>-5401255</v>
      </c>
      <c r="E37" s="93">
        <f t="shared" si="10"/>
        <v>-2.7114259708429596</v>
      </c>
      <c r="F37" s="324">
        <v>-5397937</v>
      </c>
      <c r="G37" s="93">
        <f t="shared" si="13"/>
        <v>-2.7126975163843716</v>
      </c>
      <c r="H37" s="324">
        <v>-5368114</v>
      </c>
      <c r="I37" s="93">
        <f t="shared" si="15"/>
        <v>-2.7001911959349063</v>
      </c>
      <c r="J37" s="327">
        <v>-4319114</v>
      </c>
      <c r="K37" s="176">
        <f t="shared" si="16"/>
        <v>-2.175457615502896</v>
      </c>
      <c r="L37" s="238">
        <f t="shared" si="4"/>
        <v>99.386420378226916</v>
      </c>
      <c r="M37" s="93">
        <f t="shared" si="5"/>
        <v>99.44751115101937</v>
      </c>
      <c r="N37" s="253">
        <f t="shared" si="2"/>
        <v>80.458686235053875</v>
      </c>
      <c r="O37" s="86"/>
    </row>
    <row r="38" spans="1:15" s="87" customFormat="1" ht="18" customHeight="1" x14ac:dyDescent="0.2">
      <c r="A38" s="174">
        <f t="shared" si="12"/>
        <v>8</v>
      </c>
      <c r="B38" s="175"/>
      <c r="C38" s="190" t="s">
        <v>164</v>
      </c>
      <c r="D38" s="92">
        <v>33141</v>
      </c>
      <c r="E38" s="93">
        <f t="shared" si="10"/>
        <v>1.6636757216555508E-2</v>
      </c>
      <c r="F38" s="324">
        <v>412370</v>
      </c>
      <c r="G38" s="93">
        <f t="shared" si="13"/>
        <v>0.20723381447975836</v>
      </c>
      <c r="H38" s="324">
        <v>1049000</v>
      </c>
      <c r="I38" s="93">
        <f t="shared" si="15"/>
        <v>0.52765283385109119</v>
      </c>
      <c r="J38" s="327">
        <v>1352000</v>
      </c>
      <c r="K38" s="176">
        <f t="shared" si="11"/>
        <v>0.68097732455311799</v>
      </c>
      <c r="L38" s="238" t="str">
        <f t="shared" si="4"/>
        <v>...</v>
      </c>
      <c r="M38" s="93">
        <f t="shared" si="5"/>
        <v>254.38319955379876</v>
      </c>
      <c r="N38" s="253">
        <f t="shared" si="2"/>
        <v>128.88465204957103</v>
      </c>
      <c r="O38" s="86"/>
    </row>
    <row r="39" spans="1:15" s="87" customFormat="1" ht="18" customHeight="1" thickBot="1" x14ac:dyDescent="0.25">
      <c r="A39" s="177">
        <f t="shared" si="12"/>
        <v>9</v>
      </c>
      <c r="B39" s="178"/>
      <c r="C39" s="302" t="s">
        <v>165</v>
      </c>
      <c r="D39" s="212"/>
      <c r="E39" s="180" t="str">
        <f t="shared" si="10"/>
        <v/>
      </c>
      <c r="F39" s="325"/>
      <c r="G39" s="180">
        <f t="shared" si="13"/>
        <v>0</v>
      </c>
      <c r="H39" s="180"/>
      <c r="I39" s="180">
        <f t="shared" si="15"/>
        <v>0</v>
      </c>
      <c r="J39" s="212"/>
      <c r="K39" s="181" t="str">
        <f t="shared" ref="K39" si="17">IF(J39=0,"",100*J39/pasiva1)</f>
        <v/>
      </c>
      <c r="L39" s="239" t="str">
        <f t="shared" si="4"/>
        <v xml:space="preserve"> </v>
      </c>
      <c r="M39" s="180" t="str">
        <f t="shared" si="5"/>
        <v xml:space="preserve"> </v>
      </c>
      <c r="N39" s="254" t="str">
        <f t="shared" si="2"/>
        <v xml:space="preserve"> </v>
      </c>
      <c r="O39" s="86"/>
    </row>
    <row r="40" spans="1:15" s="96" customFormat="1" ht="18" customHeight="1" thickBot="1" x14ac:dyDescent="0.25">
      <c r="A40" s="182">
        <f t="shared" si="12"/>
        <v>10</v>
      </c>
      <c r="B40" s="219"/>
      <c r="C40" s="183" t="s">
        <v>166</v>
      </c>
      <c r="D40" s="220">
        <f>SUM(D32:D38)</f>
        <v>162302182</v>
      </c>
      <c r="E40" s="221">
        <f t="shared" si="10"/>
        <v>81.475573991466931</v>
      </c>
      <c r="F40" s="220">
        <f>SUM(F32:F38)</f>
        <v>162684729</v>
      </c>
      <c r="G40" s="221">
        <f t="shared" si="13"/>
        <v>81.756133928937018</v>
      </c>
      <c r="H40" s="220">
        <f>SUM(H32:H38)</f>
        <v>163351182</v>
      </c>
      <c r="I40" s="221">
        <f t="shared" si="15"/>
        <v>82.166552998308248</v>
      </c>
      <c r="J40" s="220">
        <f>SUM(J32:J38)</f>
        <v>164703182</v>
      </c>
      <c r="K40" s="222">
        <f t="shared" si="11"/>
        <v>82.957938035314541</v>
      </c>
      <c r="L40" s="246">
        <f t="shared" si="4"/>
        <v>100.64632526012495</v>
      </c>
      <c r="M40" s="221">
        <f t="shared" si="5"/>
        <v>100.40965922499095</v>
      </c>
      <c r="N40" s="261">
        <f t="shared" si="2"/>
        <v>100.82766465687405</v>
      </c>
    </row>
    <row r="41" spans="1:15" s="96" customFormat="1" ht="18" customHeight="1" thickBot="1" x14ac:dyDescent="0.25">
      <c r="A41" s="182">
        <f t="shared" si="12"/>
        <v>11</v>
      </c>
      <c r="B41" s="219" t="s">
        <v>150</v>
      </c>
      <c r="C41" s="183" t="s">
        <v>94</v>
      </c>
      <c r="D41" s="220">
        <v>1283204</v>
      </c>
      <c r="E41" s="221">
        <f t="shared" si="10"/>
        <v>0.64416744839663542</v>
      </c>
      <c r="F41" s="220">
        <v>1247594</v>
      </c>
      <c r="G41" s="221">
        <f t="shared" si="13"/>
        <v>0.62697010825729227</v>
      </c>
      <c r="H41" s="195">
        <v>1283204</v>
      </c>
      <c r="I41" s="221">
        <f t="shared" si="15"/>
        <v>0.64545874834037709</v>
      </c>
      <c r="J41" s="195">
        <v>1300000</v>
      </c>
      <c r="K41" s="222">
        <f t="shared" ref="K41" si="18">IF(J41=0,"",100*J41/pasiva1)</f>
        <v>0.65478588899338264</v>
      </c>
      <c r="L41" s="246">
        <f t="shared" si="4"/>
        <v>100</v>
      </c>
      <c r="M41" s="221">
        <f t="shared" si="5"/>
        <v>102.85429394498532</v>
      </c>
      <c r="N41" s="261">
        <f t="shared" si="2"/>
        <v>101.30891113182317</v>
      </c>
    </row>
    <row r="42" spans="1:15" s="105" customFormat="1" ht="18" customHeight="1" x14ac:dyDescent="0.2">
      <c r="A42" s="213">
        <f t="shared" si="12"/>
        <v>12</v>
      </c>
      <c r="B42" s="214" t="s">
        <v>152</v>
      </c>
      <c r="C42" s="215" t="s">
        <v>28</v>
      </c>
      <c r="D42" s="216"/>
      <c r="E42" s="217" t="str">
        <f t="shared" si="10"/>
        <v/>
      </c>
      <c r="F42" s="326"/>
      <c r="G42" s="217">
        <f t="shared" si="13"/>
        <v>0</v>
      </c>
      <c r="H42" s="217"/>
      <c r="I42" s="217">
        <f t="shared" si="15"/>
        <v>0</v>
      </c>
      <c r="J42" s="216"/>
      <c r="K42" s="218" t="str">
        <f t="shared" si="11"/>
        <v/>
      </c>
      <c r="L42" s="245" t="str">
        <f t="shared" si="4"/>
        <v xml:space="preserve"> </v>
      </c>
      <c r="M42" s="217" t="str">
        <f t="shared" si="5"/>
        <v xml:space="preserve"> </v>
      </c>
      <c r="N42" s="260" t="str">
        <f t="shared" si="2"/>
        <v xml:space="preserve"> </v>
      </c>
      <c r="O42" s="104"/>
    </row>
    <row r="43" spans="1:15" s="87" customFormat="1" ht="18" customHeight="1" x14ac:dyDescent="0.2">
      <c r="A43" s="174">
        <f t="shared" si="12"/>
        <v>13</v>
      </c>
      <c r="B43" s="175"/>
      <c r="C43" s="190" t="s">
        <v>135</v>
      </c>
      <c r="D43" s="92">
        <v>2287108</v>
      </c>
      <c r="E43" s="93">
        <f t="shared" si="10"/>
        <v>1.1481265056589069</v>
      </c>
      <c r="F43" s="324">
        <v>1829686</v>
      </c>
      <c r="G43" s="93">
        <f t="shared" si="13"/>
        <v>0.91949659063513633</v>
      </c>
      <c r="H43" s="324">
        <v>1829686</v>
      </c>
      <c r="I43" s="93">
        <f t="shared" si="15"/>
        <v>0.92034223351541244</v>
      </c>
      <c r="J43" s="327">
        <v>1372266</v>
      </c>
      <c r="K43" s="176">
        <f t="shared" si="11"/>
        <v>0.69118493288107175</v>
      </c>
      <c r="L43" s="238">
        <f t="shared" si="4"/>
        <v>79.999982510664125</v>
      </c>
      <c r="M43" s="93">
        <f t="shared" si="5"/>
        <v>100</v>
      </c>
      <c r="N43" s="253">
        <f t="shared" si="2"/>
        <v>75.000081981279848</v>
      </c>
      <c r="O43" s="86"/>
    </row>
    <row r="44" spans="1:15" s="87" customFormat="1" ht="24" x14ac:dyDescent="0.2">
      <c r="A44" s="174">
        <f t="shared" si="12"/>
        <v>14</v>
      </c>
      <c r="B44" s="175"/>
      <c r="C44" s="190" t="s">
        <v>167</v>
      </c>
      <c r="D44" s="92"/>
      <c r="E44" s="93" t="str">
        <f t="shared" si="10"/>
        <v/>
      </c>
      <c r="F44" s="324"/>
      <c r="G44" s="93">
        <f t="shared" si="13"/>
        <v>0</v>
      </c>
      <c r="H44" s="324"/>
      <c r="I44" s="93">
        <f t="shared" si="15"/>
        <v>0</v>
      </c>
      <c r="J44" s="327"/>
      <c r="K44" s="176" t="str">
        <f t="shared" si="11"/>
        <v/>
      </c>
      <c r="L44" s="238" t="str">
        <f t="shared" si="4"/>
        <v xml:space="preserve"> </v>
      </c>
      <c r="M44" s="93" t="str">
        <f t="shared" si="5"/>
        <v xml:space="preserve"> </v>
      </c>
      <c r="N44" s="253" t="str">
        <f t="shared" si="2"/>
        <v xml:space="preserve"> </v>
      </c>
    </row>
    <row r="45" spans="1:15" s="87" customFormat="1" ht="24" x14ac:dyDescent="0.2">
      <c r="A45" s="174">
        <f t="shared" si="12"/>
        <v>15</v>
      </c>
      <c r="B45" s="175"/>
      <c r="C45" s="190" t="s">
        <v>168</v>
      </c>
      <c r="D45" s="92"/>
      <c r="E45" s="93" t="str">
        <f t="shared" si="10"/>
        <v/>
      </c>
      <c r="F45" s="324"/>
      <c r="G45" s="93">
        <f t="shared" si="13"/>
        <v>0</v>
      </c>
      <c r="H45" s="324"/>
      <c r="I45" s="93">
        <f t="shared" si="15"/>
        <v>0</v>
      </c>
      <c r="J45" s="327"/>
      <c r="K45" s="176" t="str">
        <f t="shared" si="11"/>
        <v/>
      </c>
      <c r="L45" s="238" t="str">
        <f t="shared" si="4"/>
        <v xml:space="preserve"> </v>
      </c>
      <c r="M45" s="93" t="str">
        <f t="shared" si="5"/>
        <v xml:space="preserve"> </v>
      </c>
      <c r="N45" s="253" t="str">
        <f t="shared" si="2"/>
        <v xml:space="preserve"> </v>
      </c>
    </row>
    <row r="46" spans="1:15" s="87" customFormat="1" ht="24" x14ac:dyDescent="0.2">
      <c r="A46" s="174">
        <f t="shared" si="12"/>
        <v>16</v>
      </c>
      <c r="B46" s="175"/>
      <c r="C46" s="190" t="s">
        <v>169</v>
      </c>
      <c r="D46" s="92"/>
      <c r="E46" s="93" t="str">
        <f t="shared" si="10"/>
        <v/>
      </c>
      <c r="F46" s="324"/>
      <c r="G46" s="93">
        <f t="shared" si="13"/>
        <v>0</v>
      </c>
      <c r="H46" s="324"/>
      <c r="I46" s="93">
        <f t="shared" si="15"/>
        <v>0</v>
      </c>
      <c r="J46" s="327"/>
      <c r="K46" s="176" t="str">
        <f t="shared" si="11"/>
        <v/>
      </c>
      <c r="L46" s="238" t="str">
        <f t="shared" si="4"/>
        <v xml:space="preserve"> </v>
      </c>
      <c r="M46" s="93" t="str">
        <f t="shared" si="5"/>
        <v xml:space="preserve"> </v>
      </c>
      <c r="N46" s="253" t="str">
        <f t="shared" si="2"/>
        <v xml:space="preserve"> </v>
      </c>
    </row>
    <row r="47" spans="1:15" s="87" customFormat="1" ht="16.5" customHeight="1" x14ac:dyDescent="0.2">
      <c r="A47" s="174">
        <f t="shared" si="12"/>
        <v>17</v>
      </c>
      <c r="B47" s="175"/>
      <c r="C47" s="190" t="s">
        <v>137</v>
      </c>
      <c r="D47" s="92"/>
      <c r="E47" s="93" t="str">
        <f t="shared" si="10"/>
        <v/>
      </c>
      <c r="F47" s="324"/>
      <c r="G47" s="93">
        <f t="shared" si="13"/>
        <v>0</v>
      </c>
      <c r="H47" s="324"/>
      <c r="I47" s="93">
        <f t="shared" si="15"/>
        <v>0</v>
      </c>
      <c r="J47" s="327"/>
      <c r="K47" s="176" t="str">
        <f t="shared" ref="K47:K51" si="19">IF(J47=0,"",100*J47/pasiva1)</f>
        <v/>
      </c>
      <c r="L47" s="238" t="str">
        <f t="shared" si="4"/>
        <v xml:space="preserve"> </v>
      </c>
      <c r="M47" s="93" t="str">
        <f t="shared" si="5"/>
        <v xml:space="preserve"> </v>
      </c>
      <c r="N47" s="253" t="str">
        <f t="shared" si="2"/>
        <v xml:space="preserve"> </v>
      </c>
    </row>
    <row r="48" spans="1:15" s="87" customFormat="1" ht="24" x14ac:dyDescent="0.2">
      <c r="A48" s="174">
        <f t="shared" si="12"/>
        <v>18</v>
      </c>
      <c r="B48" s="175"/>
      <c r="C48" s="190" t="s">
        <v>170</v>
      </c>
      <c r="D48" s="92">
        <v>697422</v>
      </c>
      <c r="E48" s="93">
        <f t="shared" si="10"/>
        <v>0.35010532245510323</v>
      </c>
      <c r="F48" s="324">
        <v>519177</v>
      </c>
      <c r="G48" s="93">
        <f t="shared" si="13"/>
        <v>0.260908965492537</v>
      </c>
      <c r="H48" s="324">
        <v>519177</v>
      </c>
      <c r="I48" s="93">
        <f t="shared" si="15"/>
        <v>0.2611489183225052</v>
      </c>
      <c r="J48" s="327">
        <v>340932</v>
      </c>
      <c r="K48" s="176">
        <f t="shared" si="19"/>
        <v>0.17172112515868609</v>
      </c>
      <c r="L48" s="238">
        <f t="shared" si="4"/>
        <v>74.442303225306915</v>
      </c>
      <c r="M48" s="93">
        <f t="shared" si="5"/>
        <v>100</v>
      </c>
      <c r="N48" s="253">
        <f t="shared" si="2"/>
        <v>65.667778041014913</v>
      </c>
    </row>
    <row r="49" spans="1:14" s="87" customFormat="1" ht="18" customHeight="1" x14ac:dyDescent="0.2">
      <c r="A49" s="174">
        <f t="shared" si="12"/>
        <v>19</v>
      </c>
      <c r="B49" s="175"/>
      <c r="C49" s="190" t="s">
        <v>136</v>
      </c>
      <c r="D49" s="92"/>
      <c r="E49" s="93" t="str">
        <f t="shared" si="10"/>
        <v/>
      </c>
      <c r="F49" s="324"/>
      <c r="G49" s="93">
        <f t="shared" si="13"/>
        <v>0</v>
      </c>
      <c r="H49" s="324"/>
      <c r="I49" s="93">
        <f t="shared" si="15"/>
        <v>0</v>
      </c>
      <c r="J49" s="327"/>
      <c r="K49" s="176" t="str">
        <f t="shared" si="19"/>
        <v/>
      </c>
      <c r="L49" s="238" t="str">
        <f t="shared" si="4"/>
        <v xml:space="preserve"> </v>
      </c>
      <c r="M49" s="93" t="str">
        <f t="shared" si="5"/>
        <v xml:space="preserve"> </v>
      </c>
      <c r="N49" s="253" t="str">
        <f t="shared" si="2"/>
        <v xml:space="preserve"> </v>
      </c>
    </row>
    <row r="50" spans="1:14" s="87" customFormat="1" ht="18" customHeight="1" x14ac:dyDescent="0.2">
      <c r="A50" s="174">
        <f t="shared" si="12"/>
        <v>20</v>
      </c>
      <c r="B50" s="175"/>
      <c r="C50" s="190" t="s">
        <v>56</v>
      </c>
      <c r="D50" s="92"/>
      <c r="E50" s="93" t="str">
        <f t="shared" si="10"/>
        <v/>
      </c>
      <c r="F50" s="324"/>
      <c r="G50" s="93">
        <f t="shared" si="13"/>
        <v>0</v>
      </c>
      <c r="H50" s="324"/>
      <c r="I50" s="93">
        <f t="shared" si="15"/>
        <v>0</v>
      </c>
      <c r="J50" s="327"/>
      <c r="K50" s="176" t="str">
        <f t="shared" si="19"/>
        <v/>
      </c>
      <c r="L50" s="238" t="str">
        <f t="shared" si="4"/>
        <v xml:space="preserve"> </v>
      </c>
      <c r="M50" s="93" t="str">
        <f t="shared" si="5"/>
        <v xml:space="preserve"> </v>
      </c>
      <c r="N50" s="253" t="str">
        <f t="shared" si="2"/>
        <v xml:space="preserve"> </v>
      </c>
    </row>
    <row r="51" spans="1:14" s="87" customFormat="1" ht="18" customHeight="1" x14ac:dyDescent="0.2">
      <c r="A51" s="174">
        <f t="shared" si="12"/>
        <v>21</v>
      </c>
      <c r="B51" s="175"/>
      <c r="C51" s="190" t="s">
        <v>99</v>
      </c>
      <c r="D51" s="92"/>
      <c r="E51" s="93" t="str">
        <f t="shared" si="10"/>
        <v/>
      </c>
      <c r="F51" s="324"/>
      <c r="G51" s="93">
        <f t="shared" si="13"/>
        <v>0</v>
      </c>
      <c r="H51" s="324"/>
      <c r="I51" s="93">
        <f t="shared" si="15"/>
        <v>0</v>
      </c>
      <c r="J51" s="327"/>
      <c r="K51" s="176" t="str">
        <f t="shared" si="19"/>
        <v/>
      </c>
      <c r="L51" s="238" t="str">
        <f t="shared" si="4"/>
        <v xml:space="preserve"> </v>
      </c>
      <c r="M51" s="93" t="str">
        <f t="shared" si="5"/>
        <v xml:space="preserve"> </v>
      </c>
      <c r="N51" s="253" t="str">
        <f t="shared" si="2"/>
        <v xml:space="preserve"> </v>
      </c>
    </row>
    <row r="52" spans="1:14" s="87" customFormat="1" ht="18" customHeight="1" x14ac:dyDescent="0.2">
      <c r="A52" s="174">
        <f t="shared" si="12"/>
        <v>22</v>
      </c>
      <c r="B52" s="175"/>
      <c r="C52" s="190" t="s">
        <v>171</v>
      </c>
      <c r="D52" s="92">
        <v>5312</v>
      </c>
      <c r="E52" s="93">
        <f t="shared" si="10"/>
        <v>2.6666200275894773E-3</v>
      </c>
      <c r="F52" s="324">
        <v>5309</v>
      </c>
      <c r="G52" s="93">
        <f t="shared" si="13"/>
        <v>2.6680028156098579E-3</v>
      </c>
      <c r="H52" s="324">
        <v>3265</v>
      </c>
      <c r="I52" s="93">
        <f t="shared" si="15"/>
        <v>1.6423131577920046E-3</v>
      </c>
      <c r="J52" s="327">
        <v>3000</v>
      </c>
      <c r="K52" s="176">
        <f t="shared" si="11"/>
        <v>1.5110443592154985E-3</v>
      </c>
      <c r="L52" s="238">
        <f t="shared" si="4"/>
        <v>61.464608433734938</v>
      </c>
      <c r="M52" s="93">
        <f t="shared" si="5"/>
        <v>61.499340742135999</v>
      </c>
      <c r="N52" s="253">
        <f t="shared" si="2"/>
        <v>91.883614088820835</v>
      </c>
    </row>
    <row r="53" spans="1:14" s="87" customFormat="1" ht="18" customHeight="1" thickBot="1" x14ac:dyDescent="0.25">
      <c r="A53" s="177">
        <f>A52+1</f>
        <v>23</v>
      </c>
      <c r="B53" s="178"/>
      <c r="C53" s="302" t="s">
        <v>55</v>
      </c>
      <c r="D53" s="212">
        <v>20483442</v>
      </c>
      <c r="E53" s="180">
        <f t="shared" si="10"/>
        <v>10.282672566108332</v>
      </c>
      <c r="F53" s="325">
        <v>20483442</v>
      </c>
      <c r="G53" s="180">
        <f t="shared" si="13"/>
        <v>10.293818219887212</v>
      </c>
      <c r="H53" s="325">
        <v>20483442</v>
      </c>
      <c r="I53" s="180">
        <f t="shared" si="15"/>
        <v>10.303285241491386</v>
      </c>
      <c r="J53" s="330">
        <v>20300000</v>
      </c>
      <c r="K53" s="181">
        <f t="shared" si="11"/>
        <v>10.224733497358207</v>
      </c>
      <c r="L53" s="239">
        <f t="shared" si="4"/>
        <v>100</v>
      </c>
      <c r="M53" s="180">
        <f t="shared" si="5"/>
        <v>100</v>
      </c>
      <c r="N53" s="254">
        <f t="shared" si="2"/>
        <v>99.104437623325225</v>
      </c>
    </row>
    <row r="54" spans="1:14" s="96" customFormat="1" ht="18" customHeight="1" thickBot="1" x14ac:dyDescent="0.25">
      <c r="A54" s="182">
        <f t="shared" si="12"/>
        <v>24</v>
      </c>
      <c r="B54" s="219"/>
      <c r="C54" s="183" t="s">
        <v>172</v>
      </c>
      <c r="D54" s="220">
        <f>SUM(D43:D53)</f>
        <v>23473284</v>
      </c>
      <c r="E54" s="221">
        <f t="shared" si="10"/>
        <v>11.783571014249931</v>
      </c>
      <c r="F54" s="220">
        <f>SUM(F43:F53)</f>
        <v>22837614</v>
      </c>
      <c r="G54" s="221">
        <f t="shared" si="13"/>
        <v>11.476891778830495</v>
      </c>
      <c r="H54" s="220">
        <f>SUM(H43:H53)</f>
        <v>22835570</v>
      </c>
      <c r="I54" s="221">
        <f t="shared" si="15"/>
        <v>11.486418706487095</v>
      </c>
      <c r="J54" s="220">
        <f>SUM(J43:J53)</f>
        <v>22016198</v>
      </c>
      <c r="K54" s="222">
        <f t="shared" si="11"/>
        <v>11.089150599757179</v>
      </c>
      <c r="L54" s="246">
        <f t="shared" si="4"/>
        <v>97.283234846900839</v>
      </c>
      <c r="M54" s="221">
        <f t="shared" si="5"/>
        <v>99.991049853106375</v>
      </c>
      <c r="N54" s="261">
        <f t="shared" si="2"/>
        <v>96.411860969531304</v>
      </c>
    </row>
    <row r="55" spans="1:14" s="105" customFormat="1" ht="18" customHeight="1" x14ac:dyDescent="0.2">
      <c r="A55" s="184">
        <f t="shared" si="12"/>
        <v>25</v>
      </c>
      <c r="B55" s="223" t="s">
        <v>154</v>
      </c>
      <c r="C55" s="186" t="s">
        <v>29</v>
      </c>
      <c r="D55" s="224"/>
      <c r="E55" s="225" t="str">
        <f t="shared" si="10"/>
        <v/>
      </c>
      <c r="F55" s="225"/>
      <c r="G55" s="225">
        <f t="shared" si="13"/>
        <v>0</v>
      </c>
      <c r="H55" s="225"/>
      <c r="I55" s="225">
        <f t="shared" si="15"/>
        <v>0</v>
      </c>
      <c r="J55" s="224"/>
      <c r="K55" s="226" t="str">
        <f t="shared" si="11"/>
        <v/>
      </c>
      <c r="L55" s="247" t="str">
        <f t="shared" si="4"/>
        <v xml:space="preserve"> </v>
      </c>
      <c r="M55" s="225" t="str">
        <f t="shared" si="5"/>
        <v xml:space="preserve"> </v>
      </c>
      <c r="N55" s="262" t="str">
        <f t="shared" si="2"/>
        <v xml:space="preserve"> </v>
      </c>
    </row>
    <row r="56" spans="1:14" s="87" customFormat="1" ht="18" customHeight="1" x14ac:dyDescent="0.2">
      <c r="A56" s="174">
        <f t="shared" si="12"/>
        <v>26</v>
      </c>
      <c r="B56" s="175"/>
      <c r="C56" s="190" t="s">
        <v>135</v>
      </c>
      <c r="D56" s="92">
        <v>5326007</v>
      </c>
      <c r="E56" s="93">
        <f t="shared" si="10"/>
        <v>2.6736515311147873</v>
      </c>
      <c r="F56" s="324">
        <v>6310228</v>
      </c>
      <c r="G56" s="93">
        <f t="shared" si="13"/>
        <v>3.171163320990801</v>
      </c>
      <c r="H56" s="324">
        <v>5355186</v>
      </c>
      <c r="I56" s="93">
        <f t="shared" si="15"/>
        <v>2.6936883400378355</v>
      </c>
      <c r="J56" s="327">
        <v>4355186</v>
      </c>
      <c r="K56" s="176">
        <f t="shared" si="11"/>
        <v>2.1936264128781033</v>
      </c>
      <c r="L56" s="238">
        <f t="shared" si="4"/>
        <v>100.54785883683593</v>
      </c>
      <c r="M56" s="93">
        <f t="shared" si="5"/>
        <v>84.865174443776041</v>
      </c>
      <c r="N56" s="253">
        <f t="shared" si="2"/>
        <v>81.32651228173961</v>
      </c>
    </row>
    <row r="57" spans="1:14" s="87" customFormat="1" ht="24" x14ac:dyDescent="0.2">
      <c r="A57" s="174">
        <f t="shared" si="12"/>
        <v>27</v>
      </c>
      <c r="B57" s="175"/>
      <c r="C57" s="190" t="s">
        <v>167</v>
      </c>
      <c r="D57" s="92"/>
      <c r="E57" s="93" t="str">
        <f t="shared" si="10"/>
        <v/>
      </c>
      <c r="F57" s="324"/>
      <c r="G57" s="93">
        <f t="shared" si="13"/>
        <v>0</v>
      </c>
      <c r="H57" s="324"/>
      <c r="I57" s="93">
        <f t="shared" si="15"/>
        <v>0</v>
      </c>
      <c r="J57" s="327"/>
      <c r="K57" s="176" t="str">
        <f t="shared" si="11"/>
        <v/>
      </c>
      <c r="L57" s="238" t="str">
        <f t="shared" si="4"/>
        <v xml:space="preserve"> </v>
      </c>
      <c r="M57" s="93" t="str">
        <f t="shared" si="5"/>
        <v xml:space="preserve"> </v>
      </c>
      <c r="N57" s="253" t="str">
        <f t="shared" si="2"/>
        <v xml:space="preserve"> </v>
      </c>
    </row>
    <row r="58" spans="1:14" s="87" customFormat="1" ht="24" x14ac:dyDescent="0.2">
      <c r="A58" s="174">
        <f t="shared" si="12"/>
        <v>28</v>
      </c>
      <c r="B58" s="175"/>
      <c r="C58" s="190" t="s">
        <v>168</v>
      </c>
      <c r="D58" s="92"/>
      <c r="E58" s="93" t="str">
        <f t="shared" si="10"/>
        <v/>
      </c>
      <c r="F58" s="324"/>
      <c r="G58" s="93">
        <f t="shared" si="13"/>
        <v>0</v>
      </c>
      <c r="H58" s="324"/>
      <c r="I58" s="93">
        <f t="shared" si="15"/>
        <v>0</v>
      </c>
      <c r="J58" s="327"/>
      <c r="K58" s="176" t="str">
        <f t="shared" ref="K58" si="20">IF(J58=0,"",100*J58/pasiva1)</f>
        <v/>
      </c>
      <c r="L58" s="238" t="str">
        <f t="shared" si="4"/>
        <v xml:space="preserve"> </v>
      </c>
      <c r="M58" s="93" t="str">
        <f t="shared" si="5"/>
        <v xml:space="preserve"> </v>
      </c>
      <c r="N58" s="253" t="str">
        <f t="shared" si="2"/>
        <v xml:space="preserve"> </v>
      </c>
    </row>
    <row r="59" spans="1:14" s="87" customFormat="1" ht="24" x14ac:dyDescent="0.2">
      <c r="A59" s="174">
        <f t="shared" si="12"/>
        <v>29</v>
      </c>
      <c r="B59" s="175"/>
      <c r="C59" s="190" t="s">
        <v>169</v>
      </c>
      <c r="D59" s="92"/>
      <c r="E59" s="93" t="str">
        <f t="shared" si="10"/>
        <v/>
      </c>
      <c r="F59" s="324"/>
      <c r="G59" s="93">
        <f t="shared" si="13"/>
        <v>0</v>
      </c>
      <c r="H59" s="324"/>
      <c r="I59" s="93">
        <f t="shared" si="15"/>
        <v>0</v>
      </c>
      <c r="J59" s="327"/>
      <c r="K59" s="176" t="str">
        <f t="shared" si="11"/>
        <v/>
      </c>
      <c r="L59" s="238" t="str">
        <f t="shared" si="4"/>
        <v xml:space="preserve"> </v>
      </c>
      <c r="M59" s="93" t="str">
        <f t="shared" si="5"/>
        <v xml:space="preserve"> </v>
      </c>
      <c r="N59" s="253" t="str">
        <f t="shared" si="2"/>
        <v xml:space="preserve"> </v>
      </c>
    </row>
    <row r="60" spans="1:14" s="87" customFormat="1" ht="18" customHeight="1" x14ac:dyDescent="0.2">
      <c r="A60" s="174">
        <f t="shared" si="12"/>
        <v>30</v>
      </c>
      <c r="B60" s="175"/>
      <c r="C60" s="190" t="s">
        <v>137</v>
      </c>
      <c r="D60" s="92">
        <v>2159613</v>
      </c>
      <c r="E60" s="93">
        <f t="shared" si="10"/>
        <v>1.0841241110019944</v>
      </c>
      <c r="F60" s="324">
        <v>1157084</v>
      </c>
      <c r="G60" s="93">
        <f t="shared" si="13"/>
        <v>0.58148490674272313</v>
      </c>
      <c r="H60" s="324">
        <v>2617035</v>
      </c>
      <c r="I60" s="93">
        <f t="shared" si="15"/>
        <v>1.3163831592349766</v>
      </c>
      <c r="J60" s="327">
        <v>2846457</v>
      </c>
      <c r="K60" s="176">
        <f t="shared" si="11"/>
        <v>1.4337075978664899</v>
      </c>
      <c r="L60" s="238">
        <f t="shared" si="4"/>
        <v>121.18073932690719</v>
      </c>
      <c r="M60" s="93">
        <f t="shared" si="5"/>
        <v>226.17502272955119</v>
      </c>
      <c r="N60" s="253">
        <f t="shared" si="2"/>
        <v>108.76648573672114</v>
      </c>
    </row>
    <row r="61" spans="1:14" s="87" customFormat="1" ht="24" x14ac:dyDescent="0.2">
      <c r="A61" s="174">
        <f t="shared" si="12"/>
        <v>31</v>
      </c>
      <c r="B61" s="175"/>
      <c r="C61" s="190" t="s">
        <v>170</v>
      </c>
      <c r="D61" s="92">
        <v>292421</v>
      </c>
      <c r="E61" s="93">
        <f t="shared" si="10"/>
        <v>0.14679512332224068</v>
      </c>
      <c r="F61" s="324">
        <v>377329</v>
      </c>
      <c r="G61" s="93">
        <f t="shared" si="13"/>
        <v>0.1896241918273219</v>
      </c>
      <c r="H61" s="324">
        <v>178245</v>
      </c>
      <c r="I61" s="93">
        <f t="shared" si="15"/>
        <v>8.9658226281971162E-2</v>
      </c>
      <c r="J61" s="327">
        <v>178244</v>
      </c>
      <c r="K61" s="176">
        <f t="shared" si="11"/>
        <v>8.9778196921335762E-2</v>
      </c>
      <c r="L61" s="238">
        <f t="shared" si="4"/>
        <v>60.954924577920188</v>
      </c>
      <c r="M61" s="93">
        <f t="shared" si="5"/>
        <v>47.23861669789494</v>
      </c>
      <c r="N61" s="253">
        <f t="shared" si="2"/>
        <v>99.999438974445283</v>
      </c>
    </row>
    <row r="62" spans="1:14" s="87" customFormat="1" ht="18" customHeight="1" x14ac:dyDescent="0.2">
      <c r="A62" s="174">
        <f t="shared" si="12"/>
        <v>32</v>
      </c>
      <c r="B62" s="175"/>
      <c r="C62" s="190" t="s">
        <v>136</v>
      </c>
      <c r="D62" s="92">
        <v>602701</v>
      </c>
      <c r="E62" s="93">
        <f t="shared" si="10"/>
        <v>0.30255545128919531</v>
      </c>
      <c r="F62" s="324">
        <v>796337</v>
      </c>
      <c r="G62" s="93">
        <f t="shared" si="13"/>
        <v>0.40019388927751126</v>
      </c>
      <c r="H62" s="324">
        <v>727166</v>
      </c>
      <c r="I62" s="93">
        <f t="shared" si="15"/>
        <v>0.36576854202112735</v>
      </c>
      <c r="J62" s="327">
        <v>800000</v>
      </c>
      <c r="K62" s="176">
        <f t="shared" ref="K62:K66" si="21">IF(J62=0,"",100*J62/pasiva1)</f>
        <v>0.40294516245746625</v>
      </c>
      <c r="L62" s="238">
        <f t="shared" si="4"/>
        <v>120.6512018397182</v>
      </c>
      <c r="M62" s="93">
        <f t="shared" si="5"/>
        <v>91.31385330582404</v>
      </c>
      <c r="N62" s="253">
        <f t="shared" si="2"/>
        <v>110.01614486925956</v>
      </c>
    </row>
    <row r="63" spans="1:14" s="87" customFormat="1" ht="18" customHeight="1" x14ac:dyDescent="0.2">
      <c r="A63" s="174">
        <f t="shared" si="12"/>
        <v>33</v>
      </c>
      <c r="B63" s="175"/>
      <c r="C63" s="190" t="s">
        <v>56</v>
      </c>
      <c r="D63" s="92">
        <v>2671124</v>
      </c>
      <c r="E63" s="93">
        <f t="shared" si="10"/>
        <v>1.3409022504847354</v>
      </c>
      <c r="F63" s="324">
        <v>2787179</v>
      </c>
      <c r="G63" s="93">
        <f t="shared" si="13"/>
        <v>1.4006783611995983</v>
      </c>
      <c r="H63" s="324">
        <v>944515</v>
      </c>
      <c r="I63" s="93">
        <f t="shared" si="15"/>
        <v>0.47509629777394036</v>
      </c>
      <c r="J63" s="327">
        <v>968915</v>
      </c>
      <c r="K63" s="176">
        <f t="shared" si="21"/>
        <v>0.48802451510309486</v>
      </c>
      <c r="L63" s="238">
        <f t="shared" si="4"/>
        <v>35.360207912474301</v>
      </c>
      <c r="M63" s="93">
        <f t="shared" si="5"/>
        <v>33.887848609651549</v>
      </c>
      <c r="N63" s="253">
        <f t="shared" si="2"/>
        <v>102.58333642133795</v>
      </c>
    </row>
    <row r="64" spans="1:14" s="87" customFormat="1" ht="18" customHeight="1" x14ac:dyDescent="0.2">
      <c r="A64" s="174">
        <f t="shared" si="12"/>
        <v>34</v>
      </c>
      <c r="B64" s="175"/>
      <c r="C64" s="190" t="s">
        <v>99</v>
      </c>
      <c r="D64" s="92"/>
      <c r="E64" s="93" t="str">
        <f t="shared" si="10"/>
        <v/>
      </c>
      <c r="F64" s="324"/>
      <c r="G64" s="93">
        <f t="shared" si="13"/>
        <v>0</v>
      </c>
      <c r="H64" s="324"/>
      <c r="I64" s="93">
        <f t="shared" si="15"/>
        <v>0</v>
      </c>
      <c r="J64" s="327"/>
      <c r="K64" s="176" t="str">
        <f t="shared" si="21"/>
        <v/>
      </c>
      <c r="L64" s="238" t="str">
        <f t="shared" si="4"/>
        <v xml:space="preserve"> </v>
      </c>
      <c r="M64" s="93" t="str">
        <f t="shared" si="5"/>
        <v xml:space="preserve"> </v>
      </c>
      <c r="N64" s="253" t="str">
        <f t="shared" si="2"/>
        <v xml:space="preserve"> </v>
      </c>
    </row>
    <row r="65" spans="1:14" s="87" customFormat="1" ht="18" customHeight="1" x14ac:dyDescent="0.2">
      <c r="A65" s="174">
        <f t="shared" si="12"/>
        <v>35</v>
      </c>
      <c r="B65" s="175"/>
      <c r="C65" s="190" t="s">
        <v>138</v>
      </c>
      <c r="D65" s="92">
        <v>159188</v>
      </c>
      <c r="E65" s="93">
        <f t="shared" si="10"/>
        <v>7.9912256956309061E-2</v>
      </c>
      <c r="F65" s="324">
        <v>132723</v>
      </c>
      <c r="G65" s="93">
        <f t="shared" si="13"/>
        <v>6.6699065303482227E-2</v>
      </c>
      <c r="H65" s="324">
        <v>352000</v>
      </c>
      <c r="I65" s="93">
        <f t="shared" si="15"/>
        <v>0.17705795759350249</v>
      </c>
      <c r="J65" s="327">
        <v>250000</v>
      </c>
      <c r="K65" s="176">
        <f t="shared" si="21"/>
        <v>0.12592036326795819</v>
      </c>
      <c r="L65" s="238">
        <f t="shared" si="4"/>
        <v>221.12219514033723</v>
      </c>
      <c r="M65" s="93">
        <f t="shared" si="5"/>
        <v>265.21401716356621</v>
      </c>
      <c r="N65" s="253">
        <f t="shared" si="2"/>
        <v>71.022727272727266</v>
      </c>
    </row>
    <row r="66" spans="1:14" s="87" customFormat="1" ht="18" customHeight="1" x14ac:dyDescent="0.2">
      <c r="A66" s="174">
        <f t="shared" si="12"/>
        <v>36</v>
      </c>
      <c r="B66" s="175"/>
      <c r="C66" s="190" t="s">
        <v>139</v>
      </c>
      <c r="D66" s="92">
        <v>214424</v>
      </c>
      <c r="E66" s="93">
        <f t="shared" si="10"/>
        <v>0.10764068764982042</v>
      </c>
      <c r="F66" s="324">
        <v>265447</v>
      </c>
      <c r="G66" s="93">
        <f t="shared" si="13"/>
        <v>0.13339863315034656</v>
      </c>
      <c r="H66" s="324">
        <v>166146</v>
      </c>
      <c r="I66" s="93">
        <f t="shared" si="15"/>
        <v>8.3572361995255862E-2</v>
      </c>
      <c r="J66" s="327">
        <v>270000</v>
      </c>
      <c r="K66" s="176">
        <f t="shared" si="21"/>
        <v>0.13599399232939485</v>
      </c>
      <c r="L66" s="238">
        <f t="shared" si="4"/>
        <v>77.484796478006189</v>
      </c>
      <c r="M66" s="93">
        <f t="shared" si="5"/>
        <v>62.591025703812818</v>
      </c>
      <c r="N66" s="253">
        <f t="shared" si="2"/>
        <v>162.50767397349318</v>
      </c>
    </row>
    <row r="67" spans="1:14" s="87" customFormat="1" ht="18" customHeight="1" x14ac:dyDescent="0.2">
      <c r="A67" s="174">
        <f t="shared" si="12"/>
        <v>37</v>
      </c>
      <c r="B67" s="175"/>
      <c r="C67" s="190" t="s">
        <v>173</v>
      </c>
      <c r="D67" s="92"/>
      <c r="E67" s="93" t="str">
        <f t="shared" ref="E67:E72" si="22">IF(D67=0,"",100*D67/$D$72)</f>
        <v/>
      </c>
      <c r="F67" s="324"/>
      <c r="G67" s="93">
        <f t="shared" si="13"/>
        <v>0</v>
      </c>
      <c r="H67" s="324"/>
      <c r="I67" s="93">
        <f t="shared" si="15"/>
        <v>0</v>
      </c>
      <c r="J67" s="327"/>
      <c r="K67" s="176" t="str">
        <f t="shared" si="11"/>
        <v/>
      </c>
      <c r="L67" s="238" t="str">
        <f t="shared" si="4"/>
        <v xml:space="preserve"> </v>
      </c>
      <c r="M67" s="93" t="str">
        <f t="shared" si="5"/>
        <v xml:space="preserve"> </v>
      </c>
      <c r="N67" s="253" t="str">
        <f t="shared" si="2"/>
        <v xml:space="preserve"> </v>
      </c>
    </row>
    <row r="68" spans="1:14" s="87" customFormat="1" ht="24" x14ac:dyDescent="0.2">
      <c r="A68" s="174">
        <f t="shared" si="12"/>
        <v>38</v>
      </c>
      <c r="B68" s="175"/>
      <c r="C68" s="190" t="s">
        <v>174</v>
      </c>
      <c r="D68" s="92"/>
      <c r="E68" s="93" t="str">
        <f t="shared" si="22"/>
        <v/>
      </c>
      <c r="F68" s="324"/>
      <c r="G68" s="93">
        <f t="shared" si="13"/>
        <v>0</v>
      </c>
      <c r="H68" s="324"/>
      <c r="I68" s="93">
        <f t="shared" si="15"/>
        <v>0</v>
      </c>
      <c r="J68" s="327"/>
      <c r="K68" s="176" t="str">
        <f t="shared" si="11"/>
        <v/>
      </c>
      <c r="L68" s="238" t="str">
        <f t="shared" si="4"/>
        <v xml:space="preserve"> </v>
      </c>
      <c r="M68" s="93" t="str">
        <f t="shared" si="5"/>
        <v xml:space="preserve"> </v>
      </c>
      <c r="N68" s="253" t="str">
        <f t="shared" si="2"/>
        <v xml:space="preserve"> </v>
      </c>
    </row>
    <row r="69" spans="1:14" s="87" customFormat="1" ht="18" customHeight="1" thickBot="1" x14ac:dyDescent="0.25">
      <c r="A69" s="177">
        <f t="shared" si="12"/>
        <v>39</v>
      </c>
      <c r="B69" s="178"/>
      <c r="C69" s="302" t="s">
        <v>175</v>
      </c>
      <c r="D69" s="212">
        <v>128713</v>
      </c>
      <c r="E69" s="180">
        <f t="shared" si="22"/>
        <v>6.4613829746070106E-2</v>
      </c>
      <c r="F69" s="325">
        <v>126086</v>
      </c>
      <c r="G69" s="180">
        <f t="shared" si="13"/>
        <v>6.3363684876433332E-2</v>
      </c>
      <c r="H69" s="325">
        <v>157463</v>
      </c>
      <c r="I69" s="180">
        <f t="shared" si="15"/>
        <v>7.9204764706095679E-2</v>
      </c>
      <c r="J69" s="330">
        <v>300000</v>
      </c>
      <c r="K69" s="181">
        <f t="shared" si="11"/>
        <v>0.15110443592154985</v>
      </c>
      <c r="L69" s="239">
        <f t="shared" si="4"/>
        <v>122.33651612502234</v>
      </c>
      <c r="M69" s="180">
        <f t="shared" si="5"/>
        <v>124.88539568231207</v>
      </c>
      <c r="N69" s="254">
        <f t="shared" si="2"/>
        <v>190.52094777820821</v>
      </c>
    </row>
    <row r="70" spans="1:14" s="91" customFormat="1" ht="18" customHeight="1" thickBot="1" x14ac:dyDescent="0.25">
      <c r="A70" s="182">
        <f t="shared" si="12"/>
        <v>40</v>
      </c>
      <c r="B70" s="219"/>
      <c r="C70" s="183" t="s">
        <v>176</v>
      </c>
      <c r="D70" s="227">
        <f>SUM(D56:D69)</f>
        <v>11554191</v>
      </c>
      <c r="E70" s="221">
        <f t="shared" si="22"/>
        <v>5.8001952415651523</v>
      </c>
      <c r="F70" s="227">
        <f>SUM(F56:F69)</f>
        <v>11952413</v>
      </c>
      <c r="G70" s="221">
        <f t="shared" si="13"/>
        <v>6.006606053368218</v>
      </c>
      <c r="H70" s="227">
        <f>SUM(H56:H69)</f>
        <v>10497756</v>
      </c>
      <c r="I70" s="221">
        <f t="shared" si="15"/>
        <v>5.280429649644705</v>
      </c>
      <c r="J70" s="227">
        <f>SUM(J56:J69)</f>
        <v>9968802</v>
      </c>
      <c r="K70" s="222">
        <f t="shared" si="11"/>
        <v>5.0211006767453927</v>
      </c>
      <c r="L70" s="246">
        <f t="shared" si="4"/>
        <v>90.856694337145711</v>
      </c>
      <c r="M70" s="221">
        <f t="shared" si="5"/>
        <v>87.829595580407073</v>
      </c>
      <c r="N70" s="261">
        <f t="shared" si="2"/>
        <v>94.961266007706797</v>
      </c>
    </row>
    <row r="71" spans="1:14" s="91" customFormat="1" ht="24" customHeight="1" thickBot="1" x14ac:dyDescent="0.25">
      <c r="A71" s="299">
        <f t="shared" si="12"/>
        <v>41</v>
      </c>
      <c r="B71" s="320" t="s">
        <v>156</v>
      </c>
      <c r="C71" s="194" t="s">
        <v>140</v>
      </c>
      <c r="D71" s="227">
        <v>590623</v>
      </c>
      <c r="E71" s="221">
        <f t="shared" si="22"/>
        <v>0.2964923043213441</v>
      </c>
      <c r="F71" s="227">
        <v>265446</v>
      </c>
      <c r="G71" s="221">
        <f t="shared" si="13"/>
        <v>0.13339813060696445</v>
      </c>
      <c r="H71" s="227">
        <v>837247</v>
      </c>
      <c r="I71" s="221">
        <f t="shared" si="15"/>
        <v>0.4211398972195658</v>
      </c>
      <c r="J71" s="227">
        <v>550000</v>
      </c>
      <c r="K71" s="222">
        <f t="shared" ref="K71" si="23">IF(J71=0,"",100*J71/pasiva1)</f>
        <v>0.27702479918950806</v>
      </c>
      <c r="L71" s="246">
        <f t="shared" si="4"/>
        <v>141.75658584240708</v>
      </c>
      <c r="M71" s="221">
        <f t="shared" si="5"/>
        <v>315.41142077861412</v>
      </c>
      <c r="N71" s="261">
        <f t="shared" si="2"/>
        <v>65.691486502788308</v>
      </c>
    </row>
    <row r="72" spans="1:14" s="91" customFormat="1" ht="18" customHeight="1" thickBot="1" x14ac:dyDescent="0.25">
      <c r="A72" s="199"/>
      <c r="B72" s="228" t="s">
        <v>158</v>
      </c>
      <c r="C72" s="201" t="s">
        <v>98</v>
      </c>
      <c r="D72" s="229">
        <f>SUM(D40,D41,D54,D70,D71)</f>
        <v>199203484</v>
      </c>
      <c r="E72" s="221">
        <f t="shared" si="22"/>
        <v>100</v>
      </c>
      <c r="F72" s="229">
        <f>SUM(F40,F41,F54,F70,F71)</f>
        <v>198987796</v>
      </c>
      <c r="G72" s="230">
        <f t="shared" si="13"/>
        <v>100</v>
      </c>
      <c r="H72" s="229">
        <f>SUM(H40,H41,H54,H70,H71)</f>
        <v>198804959</v>
      </c>
      <c r="I72" s="230">
        <f t="shared" si="15"/>
        <v>100</v>
      </c>
      <c r="J72" s="229">
        <f>SUM(J40,J41,J54,J70,J71)</f>
        <v>198538182</v>
      </c>
      <c r="K72" s="231">
        <f t="shared" si="11"/>
        <v>100</v>
      </c>
      <c r="L72" s="248">
        <f t="shared" si="4"/>
        <v>99.79994074802427</v>
      </c>
      <c r="M72" s="230">
        <f t="shared" si="5"/>
        <v>99.908116475645571</v>
      </c>
      <c r="N72" s="263">
        <f t="shared" si="2"/>
        <v>99.865809685361015</v>
      </c>
    </row>
    <row r="73" spans="1:14" s="87" customFormat="1" ht="18" customHeight="1" thickTop="1" thickBot="1" x14ac:dyDescent="0.25">
      <c r="A73" s="205"/>
      <c r="B73" s="206" t="s">
        <v>177</v>
      </c>
      <c r="C73" s="207" t="s">
        <v>134</v>
      </c>
      <c r="D73" s="208">
        <v>22935689</v>
      </c>
      <c r="E73" s="209"/>
      <c r="F73" s="208">
        <v>23093769</v>
      </c>
      <c r="G73" s="209"/>
      <c r="H73" s="208">
        <v>21957448</v>
      </c>
      <c r="I73" s="209"/>
      <c r="J73" s="208">
        <v>22900000</v>
      </c>
      <c r="K73" s="210"/>
      <c r="L73" s="244">
        <f t="shared" si="4"/>
        <v>95.734852351721372</v>
      </c>
      <c r="M73" s="209">
        <f t="shared" si="5"/>
        <v>95.07953422414505</v>
      </c>
      <c r="N73" s="259">
        <f t="shared" si="2"/>
        <v>104.29262999962472</v>
      </c>
    </row>
    <row r="74" spans="1:14" ht="12.75" thickTop="1" x14ac:dyDescent="0.2"/>
    <row r="75" spans="1:14" x14ac:dyDescent="0.2">
      <c r="F75" s="80"/>
      <c r="H75" s="80"/>
    </row>
  </sheetData>
  <sheetProtection formatCells="0" formatColumns="0" formatRows="0"/>
  <mergeCells count="15">
    <mergeCell ref="D10:E10"/>
    <mergeCell ref="J10:K10"/>
    <mergeCell ref="D30:E30"/>
    <mergeCell ref="J30:K30"/>
    <mergeCell ref="A1:N1"/>
    <mergeCell ref="A3:N3"/>
    <mergeCell ref="E5:J5"/>
    <mergeCell ref="A6:A8"/>
    <mergeCell ref="B6:C8"/>
    <mergeCell ref="D6:K6"/>
    <mergeCell ref="L6:N7"/>
    <mergeCell ref="D7:E7"/>
    <mergeCell ref="F7:G7"/>
    <mergeCell ref="H7:I7"/>
    <mergeCell ref="J7:K7"/>
  </mergeCells>
  <printOptions horizontalCentered="1"/>
  <pageMargins left="0.15748031496062992" right="0.15748031496062992" top="0.55118110236220474" bottom="0.31496062992125984" header="0.35433070866141736" footer="0.15748031496062992"/>
  <pageSetup paperSize="9" scale="62" orientation="portrait" r:id="rId1"/>
  <headerFooter alignWithMargins="0">
    <oddFooter>&amp;C&amp;P/&amp;N&amp;R&amp;D</oddFooter>
  </headerFooter>
  <ignoredErrors>
    <ignoredError sqref="E18 E24 E26 E72 E70 E54 E40 G18 I18 G24 G26 I24 I26 G40 I40 G54 I54 G70 I70 G72 I7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76"/>
  <sheetViews>
    <sheetView showGridLines="0" showZeros="0" topLeftCell="A48" zoomScaleNormal="100" workbookViewId="0">
      <selection activeCell="A2" sqref="A2"/>
    </sheetView>
  </sheetViews>
  <sheetFormatPr defaultColWidth="8.85546875" defaultRowHeight="12.75" x14ac:dyDescent="0.2"/>
  <cols>
    <col min="1" max="1" width="7.42578125" style="334" customWidth="1"/>
    <col min="2" max="2" width="59.7109375" style="334" bestFit="1" customWidth="1"/>
    <col min="3" max="3" width="11.28515625" style="334" customWidth="1"/>
    <col min="4" max="4" width="14" style="334" customWidth="1"/>
    <col min="5" max="5" width="11.7109375" style="334" customWidth="1"/>
    <col min="6" max="6" width="14.28515625" style="334" customWidth="1"/>
    <col min="7" max="7" width="11.140625" style="334" customWidth="1"/>
    <col min="8" max="8" width="13.7109375" style="334" customWidth="1"/>
    <col min="9" max="9" width="5.28515625" style="334" customWidth="1"/>
    <col min="10" max="10" width="4.85546875" style="334" customWidth="1"/>
    <col min="11" max="11" width="7.5703125" style="334" bestFit="1" customWidth="1"/>
    <col min="12" max="16384" width="8.85546875" style="334"/>
  </cols>
  <sheetData>
    <row r="1" spans="1:12" s="343" customFormat="1" ht="15" x14ac:dyDescent="0.25">
      <c r="A1" s="342"/>
    </row>
    <row r="2" spans="1:12" s="343" customFormat="1" ht="15" x14ac:dyDescent="0.25">
      <c r="A2" s="442" t="str">
        <f>+Bilanca!A2</f>
        <v>Trgovačko društvo: Zagrebački Velesajam d.o.o.</v>
      </c>
    </row>
    <row r="3" spans="1:12" s="441" customFormat="1" ht="22.5" customHeight="1" x14ac:dyDescent="0.2">
      <c r="A3" s="439" t="s">
        <v>187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</row>
    <row r="4" spans="1:12" s="331" customFormat="1" ht="13.9" customHeight="1" x14ac:dyDescent="0.2">
      <c r="A4" s="332"/>
      <c r="B4" s="332"/>
      <c r="D4" s="332"/>
      <c r="E4" s="332"/>
      <c r="F4" s="332"/>
      <c r="K4" s="333"/>
    </row>
    <row r="5" spans="1:12" ht="14.45" customHeight="1" x14ac:dyDescent="0.2">
      <c r="A5" s="425" t="s">
        <v>60</v>
      </c>
      <c r="B5" s="427" t="s">
        <v>61</v>
      </c>
      <c r="C5" s="429" t="s">
        <v>192</v>
      </c>
      <c r="D5" s="426" t="s">
        <v>178</v>
      </c>
      <c r="E5" s="426"/>
      <c r="F5" s="431" t="s">
        <v>183</v>
      </c>
      <c r="G5" s="432"/>
      <c r="H5" s="427"/>
      <c r="I5" s="433" t="s">
        <v>2</v>
      </c>
      <c r="J5" s="434"/>
      <c r="K5" s="428"/>
    </row>
    <row r="6" spans="1:12" ht="72.599999999999994" customHeight="1" x14ac:dyDescent="0.2">
      <c r="A6" s="426"/>
      <c r="B6" s="428"/>
      <c r="C6" s="430"/>
      <c r="D6" s="344" t="s">
        <v>145</v>
      </c>
      <c r="E6" s="344" t="s">
        <v>146</v>
      </c>
      <c r="F6" s="344" t="s">
        <v>62</v>
      </c>
      <c r="G6" s="344" t="s">
        <v>63</v>
      </c>
      <c r="H6" s="344" t="s">
        <v>64</v>
      </c>
      <c r="I6" s="345" t="s">
        <v>7</v>
      </c>
      <c r="J6" s="345" t="s">
        <v>8</v>
      </c>
      <c r="K6" s="345" t="s">
        <v>65</v>
      </c>
    </row>
    <row r="7" spans="1:12" s="335" customFormat="1" x14ac:dyDescent="0.2">
      <c r="A7" s="350">
        <v>1</v>
      </c>
      <c r="B7" s="350">
        <v>2</v>
      </c>
      <c r="C7" s="350">
        <v>3</v>
      </c>
      <c r="D7" s="350">
        <v>4</v>
      </c>
      <c r="E7" s="350">
        <v>5</v>
      </c>
      <c r="F7" s="350">
        <v>6</v>
      </c>
      <c r="G7" s="350">
        <v>7</v>
      </c>
      <c r="H7" s="350">
        <v>8</v>
      </c>
      <c r="I7" s="350">
        <v>9</v>
      </c>
      <c r="J7" s="350">
        <v>10</v>
      </c>
      <c r="K7" s="350">
        <v>11</v>
      </c>
    </row>
    <row r="8" spans="1:12" s="336" customFormat="1" x14ac:dyDescent="0.2">
      <c r="A8" s="346" t="s">
        <v>3</v>
      </c>
      <c r="B8" s="346" t="s">
        <v>193</v>
      </c>
      <c r="C8" s="347">
        <f>SUM(C9:C20)</f>
        <v>0</v>
      </c>
      <c r="D8" s="347">
        <f>SUM(D9:D20)</f>
        <v>205975</v>
      </c>
      <c r="E8" s="347">
        <f>SUM(E9:E20)</f>
        <v>86388</v>
      </c>
      <c r="F8" s="347">
        <f>SUM(F9:F20)</f>
        <v>68225</v>
      </c>
      <c r="G8" s="347">
        <f>SUM(G9:G20)</f>
        <v>610000</v>
      </c>
      <c r="H8" s="347">
        <f>+F8+G8</f>
        <v>678225</v>
      </c>
      <c r="I8" s="347"/>
      <c r="J8" s="347">
        <f>+E8/D8*100</f>
        <v>41.94101225876927</v>
      </c>
      <c r="K8" s="347">
        <f>H8/E8*100</f>
        <v>785.09167939991664</v>
      </c>
    </row>
    <row r="9" spans="1:12" s="338" customFormat="1" ht="28.15" customHeight="1" x14ac:dyDescent="0.2">
      <c r="A9" s="351" t="s">
        <v>15</v>
      </c>
      <c r="B9" s="352" t="s">
        <v>194</v>
      </c>
      <c r="C9" s="353"/>
      <c r="D9" s="354">
        <v>25000</v>
      </c>
      <c r="E9" s="354"/>
      <c r="F9" s="354">
        <v>25000</v>
      </c>
      <c r="G9" s="354">
        <v>10000</v>
      </c>
      <c r="H9" s="355">
        <f t="shared" ref="H9:H73" si="0">+F9+G9</f>
        <v>35000</v>
      </c>
      <c r="I9" s="356"/>
      <c r="J9" s="356"/>
      <c r="K9" s="356"/>
      <c r="L9" s="337"/>
    </row>
    <row r="10" spans="1:12" s="338" customFormat="1" ht="13.15" customHeight="1" x14ac:dyDescent="0.2">
      <c r="A10" s="357" t="s">
        <v>16</v>
      </c>
      <c r="B10" s="358" t="s">
        <v>195</v>
      </c>
      <c r="C10" s="353"/>
      <c r="D10" s="353">
        <v>13272</v>
      </c>
      <c r="E10" s="353"/>
      <c r="F10" s="353">
        <v>13272</v>
      </c>
      <c r="G10" s="353">
        <v>10000</v>
      </c>
      <c r="H10" s="353">
        <f>+F10+G10</f>
        <v>23272</v>
      </c>
      <c r="I10" s="353"/>
      <c r="J10" s="353"/>
      <c r="K10" s="353"/>
      <c r="L10" s="337"/>
    </row>
    <row r="11" spans="1:12" s="338" customFormat="1" ht="13.15" customHeight="1" x14ac:dyDescent="0.2">
      <c r="A11" s="357" t="s">
        <v>17</v>
      </c>
      <c r="B11" s="358" t="s">
        <v>196</v>
      </c>
      <c r="C11" s="353"/>
      <c r="D11" s="353"/>
      <c r="E11" s="353"/>
      <c r="F11" s="353"/>
      <c r="G11" s="353">
        <v>160000</v>
      </c>
      <c r="H11" s="353">
        <f>+F11+G11</f>
        <v>160000</v>
      </c>
      <c r="I11" s="353"/>
      <c r="J11" s="353"/>
      <c r="K11" s="353"/>
      <c r="L11" s="337"/>
    </row>
    <row r="12" spans="1:12" s="338" customFormat="1" ht="13.15" customHeight="1" x14ac:dyDescent="0.2">
      <c r="A12" s="357" t="s">
        <v>66</v>
      </c>
      <c r="B12" s="358" t="s">
        <v>197</v>
      </c>
      <c r="C12" s="353"/>
      <c r="D12" s="353">
        <v>13478</v>
      </c>
      <c r="E12" s="353"/>
      <c r="F12" s="353"/>
      <c r="G12" s="353">
        <v>260000</v>
      </c>
      <c r="H12" s="353">
        <f>+F12+G12</f>
        <v>260000</v>
      </c>
      <c r="I12" s="353"/>
      <c r="J12" s="353"/>
      <c r="K12" s="353"/>
      <c r="L12" s="337"/>
    </row>
    <row r="13" spans="1:12" s="338" customFormat="1" ht="13.15" customHeight="1" x14ac:dyDescent="0.2">
      <c r="A13" s="357" t="s">
        <v>67</v>
      </c>
      <c r="B13" s="358" t="s">
        <v>198</v>
      </c>
      <c r="C13" s="353"/>
      <c r="D13" s="353">
        <v>25000</v>
      </c>
      <c r="E13" s="353"/>
      <c r="F13" s="353"/>
      <c r="G13" s="353">
        <v>50000</v>
      </c>
      <c r="H13" s="353">
        <f>+F13+G13</f>
        <v>50000</v>
      </c>
      <c r="I13" s="353"/>
      <c r="J13" s="353"/>
      <c r="K13" s="353"/>
      <c r="L13" s="337"/>
    </row>
    <row r="14" spans="1:12" s="338" customFormat="1" ht="13.15" customHeight="1" x14ac:dyDescent="0.2">
      <c r="A14" s="357" t="s">
        <v>199</v>
      </c>
      <c r="B14" s="358" t="s">
        <v>200</v>
      </c>
      <c r="C14" s="353"/>
      <c r="D14" s="353"/>
      <c r="E14" s="353"/>
      <c r="F14" s="353"/>
      <c r="G14" s="353">
        <v>20000</v>
      </c>
      <c r="H14" s="353">
        <f t="shared" ref="H14:H15" si="1">+F14+G14</f>
        <v>20000</v>
      </c>
      <c r="I14" s="353"/>
      <c r="J14" s="353"/>
      <c r="K14" s="353"/>
      <c r="L14" s="337"/>
    </row>
    <row r="15" spans="1:12" s="338" customFormat="1" ht="39" customHeight="1" x14ac:dyDescent="0.2">
      <c r="A15" s="351" t="s">
        <v>201</v>
      </c>
      <c r="B15" s="358" t="s">
        <v>202</v>
      </c>
      <c r="C15" s="353"/>
      <c r="D15" s="353"/>
      <c r="E15" s="353"/>
      <c r="F15" s="353"/>
      <c r="G15" s="354">
        <v>100000</v>
      </c>
      <c r="H15" s="354">
        <f t="shared" si="1"/>
        <v>100000</v>
      </c>
      <c r="I15" s="353"/>
      <c r="J15" s="353"/>
      <c r="K15" s="353"/>
      <c r="L15" s="337"/>
    </row>
    <row r="16" spans="1:12" s="338" customFormat="1" ht="13.9" customHeight="1" x14ac:dyDescent="0.2">
      <c r="A16" s="351" t="s">
        <v>203</v>
      </c>
      <c r="B16" s="359" t="s">
        <v>204</v>
      </c>
      <c r="C16" s="353"/>
      <c r="D16" s="353">
        <v>30000</v>
      </c>
      <c r="E16" s="353">
        <v>15000</v>
      </c>
      <c r="F16" s="353">
        <v>15000</v>
      </c>
      <c r="G16" s="353"/>
      <c r="H16" s="353">
        <f t="shared" si="0"/>
        <v>15000</v>
      </c>
      <c r="I16" s="356"/>
      <c r="J16" s="356">
        <f t="shared" ref="J16:J74" si="2">+E16/D16*100</f>
        <v>50</v>
      </c>
      <c r="K16" s="356">
        <f t="shared" ref="K16:K20" si="3">H16/E16*100</f>
        <v>100</v>
      </c>
      <c r="L16" s="337"/>
    </row>
    <row r="17" spans="1:12" s="338" customFormat="1" ht="13.9" customHeight="1" x14ac:dyDescent="0.2">
      <c r="A17" s="351" t="s">
        <v>205</v>
      </c>
      <c r="B17" s="359" t="s">
        <v>206</v>
      </c>
      <c r="C17" s="353"/>
      <c r="D17" s="353">
        <v>30000</v>
      </c>
      <c r="E17" s="353">
        <v>15047</v>
      </c>
      <c r="F17" s="353">
        <v>14953</v>
      </c>
      <c r="G17" s="353"/>
      <c r="H17" s="353">
        <f t="shared" si="0"/>
        <v>14953</v>
      </c>
      <c r="I17" s="356"/>
      <c r="J17" s="356">
        <f t="shared" si="2"/>
        <v>50.156666666666673</v>
      </c>
      <c r="K17" s="356">
        <f t="shared" si="3"/>
        <v>99.375290755632349</v>
      </c>
      <c r="L17" s="337"/>
    </row>
    <row r="18" spans="1:12" s="338" customFormat="1" ht="13.9" customHeight="1" x14ac:dyDescent="0.2">
      <c r="A18" s="351" t="s">
        <v>207</v>
      </c>
      <c r="B18" s="359" t="s">
        <v>208</v>
      </c>
      <c r="C18" s="353"/>
      <c r="D18" s="353">
        <v>62500</v>
      </c>
      <c r="E18" s="353">
        <v>21781</v>
      </c>
      <c r="F18" s="353"/>
      <c r="G18" s="353"/>
      <c r="H18" s="353">
        <f t="shared" si="0"/>
        <v>0</v>
      </c>
      <c r="I18" s="356"/>
      <c r="J18" s="356">
        <f t="shared" si="2"/>
        <v>34.849599999999995</v>
      </c>
      <c r="K18" s="356">
        <f t="shared" si="3"/>
        <v>0</v>
      </c>
      <c r="L18" s="337"/>
    </row>
    <row r="19" spans="1:12" s="338" customFormat="1" ht="13.9" customHeight="1" x14ac:dyDescent="0.2">
      <c r="A19" s="351" t="s">
        <v>209</v>
      </c>
      <c r="B19" s="359" t="s">
        <v>210</v>
      </c>
      <c r="C19" s="353"/>
      <c r="D19" s="353">
        <v>4725</v>
      </c>
      <c r="E19" s="353">
        <v>25487</v>
      </c>
      <c r="F19" s="353"/>
      <c r="G19" s="353"/>
      <c r="H19" s="353">
        <f t="shared" si="0"/>
        <v>0</v>
      </c>
      <c r="I19" s="356"/>
      <c r="J19" s="356">
        <f t="shared" si="2"/>
        <v>539.40740740740739</v>
      </c>
      <c r="K19" s="356">
        <f t="shared" si="3"/>
        <v>0</v>
      </c>
      <c r="L19" s="337"/>
    </row>
    <row r="20" spans="1:12" s="338" customFormat="1" ht="13.9" customHeight="1" x14ac:dyDescent="0.2">
      <c r="A20" s="351" t="s">
        <v>211</v>
      </c>
      <c r="B20" s="359" t="s">
        <v>212</v>
      </c>
      <c r="C20" s="353"/>
      <c r="D20" s="353">
        <v>2000</v>
      </c>
      <c r="E20" s="353">
        <v>9073</v>
      </c>
      <c r="F20" s="353"/>
      <c r="G20" s="353"/>
      <c r="H20" s="353">
        <f t="shared" si="0"/>
        <v>0</v>
      </c>
      <c r="I20" s="356"/>
      <c r="J20" s="356">
        <f t="shared" si="2"/>
        <v>453.65000000000003</v>
      </c>
      <c r="K20" s="356">
        <f t="shared" si="3"/>
        <v>0</v>
      </c>
      <c r="L20" s="337"/>
    </row>
    <row r="21" spans="1:12" s="336" customFormat="1" x14ac:dyDescent="0.2">
      <c r="A21" s="348" t="s">
        <v>4</v>
      </c>
      <c r="B21" s="348" t="s">
        <v>213</v>
      </c>
      <c r="C21" s="349">
        <f>+C22+C54</f>
        <v>15958</v>
      </c>
      <c r="D21" s="349">
        <f>+D22+D54+D62</f>
        <v>155467</v>
      </c>
      <c r="E21" s="349">
        <f t="shared" ref="E21:F21" si="4">+E22+E54+E62</f>
        <v>33692</v>
      </c>
      <c r="F21" s="349">
        <f t="shared" si="4"/>
        <v>119643</v>
      </c>
      <c r="G21" s="349">
        <f>+G22+G54+G62</f>
        <v>287600</v>
      </c>
      <c r="H21" s="349">
        <f t="shared" si="0"/>
        <v>407243</v>
      </c>
      <c r="I21" s="349">
        <f t="shared" ref="I21:I74" si="5">+E21/C21*100</f>
        <v>211.12921418724147</v>
      </c>
      <c r="J21" s="349">
        <f t="shared" si="2"/>
        <v>21.671480121183272</v>
      </c>
      <c r="K21" s="349">
        <f t="shared" ref="K21:K74" si="6">+H21/E21*100</f>
        <v>1208.7231390241006</v>
      </c>
    </row>
    <row r="22" spans="1:12" s="338" customFormat="1" x14ac:dyDescent="0.2">
      <c r="A22" s="360" t="s">
        <v>18</v>
      </c>
      <c r="B22" s="361" t="s">
        <v>214</v>
      </c>
      <c r="C22" s="362">
        <f>+C23+C32+C35+C40+C41</f>
        <v>15551</v>
      </c>
      <c r="D22" s="362">
        <f>+D23+D32+D35+D40+D41</f>
        <v>80040</v>
      </c>
      <c r="E22" s="362">
        <f>+E23+E32+E35+E40+E41</f>
        <v>30711</v>
      </c>
      <c r="F22" s="362">
        <f>+F23+F32+F35+F40+F41</f>
        <v>46675</v>
      </c>
      <c r="G22" s="362">
        <f>+G23+G32+G35+G40+G41</f>
        <v>222600</v>
      </c>
      <c r="H22" s="362">
        <f t="shared" si="0"/>
        <v>269275</v>
      </c>
      <c r="I22" s="362">
        <f t="shared" si="5"/>
        <v>197.48569223844126</v>
      </c>
      <c r="J22" s="362">
        <f t="shared" si="2"/>
        <v>38.369565217391305</v>
      </c>
      <c r="K22" s="362">
        <f t="shared" si="6"/>
        <v>876.8030998664974</v>
      </c>
    </row>
    <row r="23" spans="1:12" s="338" customFormat="1" x14ac:dyDescent="0.2">
      <c r="A23" s="363" t="s">
        <v>215</v>
      </c>
      <c r="B23" s="357" t="s">
        <v>216</v>
      </c>
      <c r="C23" s="353">
        <f>+C24+C25+C29+C31</f>
        <v>9212</v>
      </c>
      <c r="D23" s="353">
        <f>+D24+D25+D29+D31</f>
        <v>28535</v>
      </c>
      <c r="E23" s="353">
        <f>+E24+E25+E29+E31</f>
        <v>17807</v>
      </c>
      <c r="F23" s="353">
        <f>+F24+F25+F29+F31</f>
        <v>8074</v>
      </c>
      <c r="G23" s="353">
        <f>+G24+G25+G29+G31</f>
        <v>36000</v>
      </c>
      <c r="H23" s="353">
        <f t="shared" si="0"/>
        <v>44074</v>
      </c>
      <c r="I23" s="353">
        <f t="shared" si="5"/>
        <v>193.30221450282241</v>
      </c>
      <c r="J23" s="353">
        <f t="shared" si="2"/>
        <v>62.404065183108457</v>
      </c>
      <c r="K23" s="353">
        <f t="shared" si="6"/>
        <v>247.5094064132083</v>
      </c>
    </row>
    <row r="24" spans="1:12" s="339" customFormat="1" x14ac:dyDescent="0.2">
      <c r="A24" s="364" t="s">
        <v>217</v>
      </c>
      <c r="B24" s="364" t="s">
        <v>218</v>
      </c>
      <c r="C24" s="365"/>
      <c r="D24" s="365">
        <v>0</v>
      </c>
      <c r="E24" s="365"/>
      <c r="F24" s="365"/>
      <c r="G24" s="365"/>
      <c r="H24" s="353">
        <f t="shared" si="0"/>
        <v>0</v>
      </c>
      <c r="I24" s="365"/>
      <c r="J24" s="365"/>
      <c r="K24" s="365"/>
    </row>
    <row r="25" spans="1:12" s="338" customFormat="1" x14ac:dyDescent="0.2">
      <c r="A25" s="357" t="s">
        <v>219</v>
      </c>
      <c r="B25" s="364" t="s">
        <v>220</v>
      </c>
      <c r="C25" s="365">
        <f>+SUM(C26:C28)</f>
        <v>8814</v>
      </c>
      <c r="D25" s="365">
        <f>+SUM(D26:D28)</f>
        <v>28535</v>
      </c>
      <c r="E25" s="365">
        <f>+SUM(E26:E28)</f>
        <v>17807</v>
      </c>
      <c r="F25" s="365">
        <f>+SUM(F26:F28)</f>
        <v>8074</v>
      </c>
      <c r="G25" s="365">
        <f>+SUM(G26:G28)</f>
        <v>18000</v>
      </c>
      <c r="H25" s="365">
        <f t="shared" si="0"/>
        <v>26074</v>
      </c>
      <c r="I25" s="365">
        <f t="shared" si="5"/>
        <v>202.03085999546175</v>
      </c>
      <c r="J25" s="365">
        <f t="shared" si="2"/>
        <v>62.404065183108457</v>
      </c>
      <c r="K25" s="365">
        <f t="shared" si="6"/>
        <v>146.42556298085023</v>
      </c>
    </row>
    <row r="26" spans="1:12" s="338" customFormat="1" x14ac:dyDescent="0.2">
      <c r="A26" s="357" t="s">
        <v>221</v>
      </c>
      <c r="B26" s="357" t="s">
        <v>222</v>
      </c>
      <c r="C26" s="353">
        <v>8814</v>
      </c>
      <c r="D26" s="353">
        <v>15263</v>
      </c>
      <c r="E26" s="353">
        <v>13322</v>
      </c>
      <c r="F26" s="353">
        <v>1941</v>
      </c>
      <c r="G26" s="353">
        <v>15000</v>
      </c>
      <c r="H26" s="353">
        <f t="shared" si="0"/>
        <v>16941</v>
      </c>
      <c r="I26" s="353">
        <f t="shared" si="5"/>
        <v>151.14590424324939</v>
      </c>
      <c r="J26" s="353">
        <f t="shared" si="2"/>
        <v>87.282971892812682</v>
      </c>
      <c r="K26" s="353">
        <f t="shared" si="6"/>
        <v>127.16559075213931</v>
      </c>
    </row>
    <row r="27" spans="1:12" s="338" customFormat="1" x14ac:dyDescent="0.2">
      <c r="A27" s="357" t="s">
        <v>223</v>
      </c>
      <c r="B27" s="357" t="s">
        <v>224</v>
      </c>
      <c r="C27" s="353"/>
      <c r="D27" s="353">
        <v>10618</v>
      </c>
      <c r="E27" s="353">
        <v>4485</v>
      </c>
      <c r="F27" s="353">
        <v>6133</v>
      </c>
      <c r="G27" s="353"/>
      <c r="H27" s="353">
        <f t="shared" si="0"/>
        <v>6133</v>
      </c>
      <c r="I27" s="353"/>
      <c r="J27" s="353">
        <f t="shared" si="2"/>
        <v>42.23959314371821</v>
      </c>
      <c r="K27" s="353">
        <f t="shared" si="6"/>
        <v>136.74470457079153</v>
      </c>
    </row>
    <row r="28" spans="1:12" s="338" customFormat="1" x14ac:dyDescent="0.2">
      <c r="A28" s="357" t="s">
        <v>225</v>
      </c>
      <c r="B28" s="357" t="s">
        <v>226</v>
      </c>
      <c r="C28" s="353"/>
      <c r="D28" s="353">
        <v>2654</v>
      </c>
      <c r="E28" s="353"/>
      <c r="F28" s="353"/>
      <c r="G28" s="353">
        <v>3000</v>
      </c>
      <c r="H28" s="353">
        <f t="shared" si="0"/>
        <v>3000</v>
      </c>
      <c r="I28" s="353"/>
      <c r="J28" s="353"/>
      <c r="K28" s="353"/>
    </row>
    <row r="29" spans="1:12" s="339" customFormat="1" x14ac:dyDescent="0.2">
      <c r="A29" s="364" t="s">
        <v>227</v>
      </c>
      <c r="B29" s="364" t="s">
        <v>228</v>
      </c>
      <c r="C29" s="365">
        <v>398</v>
      </c>
      <c r="D29" s="365">
        <f>D30</f>
        <v>0</v>
      </c>
      <c r="E29" s="365">
        <f>E30</f>
        <v>0</v>
      </c>
      <c r="F29" s="365">
        <f>F30</f>
        <v>0</v>
      </c>
      <c r="G29" s="365">
        <f>G30</f>
        <v>18000</v>
      </c>
      <c r="H29" s="365">
        <f t="shared" si="0"/>
        <v>18000</v>
      </c>
      <c r="I29" s="365"/>
      <c r="J29" s="365"/>
      <c r="K29" s="365"/>
    </row>
    <row r="30" spans="1:12" s="338" customFormat="1" x14ac:dyDescent="0.2">
      <c r="A30" s="357" t="s">
        <v>229</v>
      </c>
      <c r="B30" s="364" t="s">
        <v>230</v>
      </c>
      <c r="C30" s="353"/>
      <c r="D30" s="353"/>
      <c r="E30" s="353"/>
      <c r="F30" s="353"/>
      <c r="G30" s="353">
        <v>18000</v>
      </c>
      <c r="H30" s="353">
        <f t="shared" si="0"/>
        <v>18000</v>
      </c>
      <c r="I30" s="353"/>
      <c r="J30" s="353"/>
      <c r="K30" s="353"/>
    </row>
    <row r="31" spans="1:12" s="339" customFormat="1" x14ac:dyDescent="0.2">
      <c r="A31" s="364" t="s">
        <v>231</v>
      </c>
      <c r="B31" s="364" t="s">
        <v>232</v>
      </c>
      <c r="C31" s="365"/>
      <c r="D31" s="365"/>
      <c r="E31" s="365"/>
      <c r="F31" s="365"/>
      <c r="G31" s="365"/>
      <c r="H31" s="353">
        <f t="shared" si="0"/>
        <v>0</v>
      </c>
      <c r="I31" s="365"/>
      <c r="J31" s="365"/>
      <c r="K31" s="365"/>
    </row>
    <row r="32" spans="1:12" s="338" customFormat="1" x14ac:dyDescent="0.2">
      <c r="A32" s="363" t="s">
        <v>233</v>
      </c>
      <c r="B32" s="357" t="s">
        <v>234</v>
      </c>
      <c r="C32" s="353">
        <f>+C34+C33</f>
        <v>0</v>
      </c>
      <c r="D32" s="353">
        <f>+D34+D33</f>
        <v>1327</v>
      </c>
      <c r="E32" s="353">
        <f>+E34+E33</f>
        <v>0</v>
      </c>
      <c r="F32" s="353">
        <f>+F34+F33</f>
        <v>1327</v>
      </c>
      <c r="G32" s="353">
        <f>+G34+G33</f>
        <v>1000</v>
      </c>
      <c r="H32" s="353">
        <f t="shared" si="0"/>
        <v>2327</v>
      </c>
      <c r="I32" s="353"/>
      <c r="J32" s="353"/>
      <c r="K32" s="353"/>
    </row>
    <row r="33" spans="1:11" s="338" customFormat="1" x14ac:dyDescent="0.2">
      <c r="A33" s="366" t="s">
        <v>235</v>
      </c>
      <c r="B33" s="357" t="s">
        <v>236</v>
      </c>
      <c r="C33" s="353"/>
      <c r="D33" s="353"/>
      <c r="E33" s="353"/>
      <c r="F33" s="353"/>
      <c r="G33" s="353">
        <v>500</v>
      </c>
      <c r="H33" s="353">
        <f t="shared" si="0"/>
        <v>500</v>
      </c>
      <c r="I33" s="353"/>
      <c r="J33" s="353"/>
      <c r="K33" s="353"/>
    </row>
    <row r="34" spans="1:11" s="338" customFormat="1" x14ac:dyDescent="0.2">
      <c r="A34" s="366" t="s">
        <v>237</v>
      </c>
      <c r="B34" s="357" t="s">
        <v>238</v>
      </c>
      <c r="C34" s="353"/>
      <c r="D34" s="353">
        <v>1327</v>
      </c>
      <c r="E34" s="353"/>
      <c r="F34" s="353">
        <v>1327</v>
      </c>
      <c r="G34" s="353">
        <v>500</v>
      </c>
      <c r="H34" s="353">
        <f t="shared" si="0"/>
        <v>1827</v>
      </c>
      <c r="I34" s="353"/>
      <c r="J34" s="353"/>
      <c r="K34" s="353"/>
    </row>
    <row r="35" spans="1:11" s="338" customFormat="1" x14ac:dyDescent="0.2">
      <c r="A35" s="363" t="s">
        <v>239</v>
      </c>
      <c r="B35" s="367" t="s">
        <v>240</v>
      </c>
      <c r="C35" s="353">
        <f>+C37+C39+C36+C38</f>
        <v>3758</v>
      </c>
      <c r="D35" s="353">
        <f t="shared" ref="D35:G35" si="7">+D37+D39+D36+D38</f>
        <v>7570</v>
      </c>
      <c r="E35" s="353">
        <f t="shared" si="7"/>
        <v>5839</v>
      </c>
      <c r="F35" s="353">
        <f>+F37+F39+F36+F38</f>
        <v>1731</v>
      </c>
      <c r="G35" s="353">
        <f t="shared" si="7"/>
        <v>24000</v>
      </c>
      <c r="H35" s="353">
        <f t="shared" si="0"/>
        <v>25731</v>
      </c>
      <c r="I35" s="353">
        <f t="shared" ref="I35:I63" si="8">+E35/C35*100</f>
        <v>155.37519957424161</v>
      </c>
      <c r="J35" s="353">
        <f t="shared" si="2"/>
        <v>77.133421400264197</v>
      </c>
      <c r="K35" s="353">
        <f t="shared" si="6"/>
        <v>440.67477307758179</v>
      </c>
    </row>
    <row r="36" spans="1:11" s="338" customFormat="1" x14ac:dyDescent="0.2">
      <c r="A36" s="357" t="s">
        <v>241</v>
      </c>
      <c r="B36" s="357" t="s">
        <v>242</v>
      </c>
      <c r="C36" s="353"/>
      <c r="D36" s="353"/>
      <c r="E36" s="353"/>
      <c r="F36" s="353"/>
      <c r="G36" s="353">
        <v>5000</v>
      </c>
      <c r="H36" s="353">
        <f t="shared" si="0"/>
        <v>5000</v>
      </c>
      <c r="I36" s="353"/>
      <c r="J36" s="353"/>
      <c r="K36" s="353"/>
    </row>
    <row r="37" spans="1:11" s="338" customFormat="1" x14ac:dyDescent="0.2">
      <c r="A37" s="357" t="s">
        <v>243</v>
      </c>
      <c r="B37" s="357" t="s">
        <v>244</v>
      </c>
      <c r="C37" s="353">
        <v>3758</v>
      </c>
      <c r="D37" s="353">
        <v>6000</v>
      </c>
      <c r="E37" s="353">
        <v>4482</v>
      </c>
      <c r="F37" s="353">
        <v>1518</v>
      </c>
      <c r="G37" s="353">
        <v>18000</v>
      </c>
      <c r="H37" s="353">
        <f>+F37+G37</f>
        <v>19518</v>
      </c>
      <c r="I37" s="353">
        <f t="shared" si="8"/>
        <v>119.26556679084619</v>
      </c>
      <c r="J37" s="353">
        <f t="shared" si="2"/>
        <v>74.7</v>
      </c>
      <c r="K37" s="353">
        <f t="shared" si="6"/>
        <v>435.475234270415</v>
      </c>
    </row>
    <row r="38" spans="1:11" s="338" customFormat="1" x14ac:dyDescent="0.2">
      <c r="A38" s="357" t="s">
        <v>245</v>
      </c>
      <c r="B38" s="357" t="s">
        <v>246</v>
      </c>
      <c r="C38" s="353"/>
      <c r="D38" s="353"/>
      <c r="E38" s="353"/>
      <c r="F38" s="353"/>
      <c r="G38" s="353">
        <v>1000</v>
      </c>
      <c r="H38" s="353">
        <f>+F38+G38</f>
        <v>1000</v>
      </c>
      <c r="I38" s="353"/>
      <c r="J38" s="353"/>
      <c r="K38" s="353"/>
    </row>
    <row r="39" spans="1:11" s="338" customFormat="1" x14ac:dyDescent="0.2">
      <c r="A39" s="357" t="s">
        <v>247</v>
      </c>
      <c r="B39" s="357" t="s">
        <v>248</v>
      </c>
      <c r="C39" s="353"/>
      <c r="D39" s="353">
        <v>1570</v>
      </c>
      <c r="E39" s="353">
        <v>1357</v>
      </c>
      <c r="F39" s="353">
        <v>213</v>
      </c>
      <c r="G39" s="353"/>
      <c r="H39" s="353">
        <f>+F39+G39</f>
        <v>213</v>
      </c>
      <c r="I39" s="353"/>
      <c r="J39" s="353">
        <f t="shared" si="2"/>
        <v>86.433121019108285</v>
      </c>
      <c r="K39" s="353">
        <f t="shared" si="6"/>
        <v>15.696389093588801</v>
      </c>
    </row>
    <row r="40" spans="1:11" s="338" customFormat="1" x14ac:dyDescent="0.2">
      <c r="A40" s="363" t="s">
        <v>249</v>
      </c>
      <c r="B40" s="357" t="s">
        <v>250</v>
      </c>
      <c r="C40" s="353"/>
      <c r="D40" s="353"/>
      <c r="E40" s="353"/>
      <c r="F40" s="353"/>
      <c r="G40" s="353">
        <v>100</v>
      </c>
      <c r="H40" s="353">
        <f t="shared" si="0"/>
        <v>100</v>
      </c>
      <c r="I40" s="353"/>
      <c r="J40" s="353"/>
      <c r="K40" s="353"/>
    </row>
    <row r="41" spans="1:11" s="338" customFormat="1" x14ac:dyDescent="0.2">
      <c r="A41" s="363" t="s">
        <v>251</v>
      </c>
      <c r="B41" s="357" t="s">
        <v>252</v>
      </c>
      <c r="C41" s="353">
        <f>SUM(C42:C53)</f>
        <v>2581</v>
      </c>
      <c r="D41" s="353">
        <f>SUM(D42:D53)</f>
        <v>42608</v>
      </c>
      <c r="E41" s="353">
        <f>SUM(E42:E53)</f>
        <v>7065</v>
      </c>
      <c r="F41" s="353">
        <f>SUM(F42:F53)</f>
        <v>35543</v>
      </c>
      <c r="G41" s="353">
        <f>SUM(G42:G53)</f>
        <v>161500</v>
      </c>
      <c r="H41" s="353">
        <f t="shared" si="0"/>
        <v>197043</v>
      </c>
      <c r="I41" s="353">
        <f t="shared" si="8"/>
        <v>273.73111197210386</v>
      </c>
      <c r="J41" s="353">
        <f t="shared" si="2"/>
        <v>16.581393165602705</v>
      </c>
      <c r="K41" s="353">
        <f t="shared" si="6"/>
        <v>2789.0021231422506</v>
      </c>
    </row>
    <row r="42" spans="1:11" s="338" customFormat="1" x14ac:dyDescent="0.2">
      <c r="A42" s="366" t="s">
        <v>253</v>
      </c>
      <c r="B42" s="357" t="s">
        <v>254</v>
      </c>
      <c r="C42" s="353"/>
      <c r="D42" s="353"/>
      <c r="E42" s="353"/>
      <c r="F42" s="353"/>
      <c r="G42" s="353">
        <v>500</v>
      </c>
      <c r="H42" s="353">
        <f>+F42+G42</f>
        <v>500</v>
      </c>
      <c r="I42" s="353"/>
      <c r="J42" s="353"/>
      <c r="K42" s="353"/>
    </row>
    <row r="43" spans="1:11" s="338" customFormat="1" x14ac:dyDescent="0.2">
      <c r="A43" s="366" t="s">
        <v>253</v>
      </c>
      <c r="B43" s="357" t="s">
        <v>255</v>
      </c>
      <c r="C43" s="353">
        <v>783</v>
      </c>
      <c r="D43" s="353">
        <v>1327</v>
      </c>
      <c r="E43" s="353"/>
      <c r="F43" s="353">
        <v>1327</v>
      </c>
      <c r="G43" s="353">
        <v>5000</v>
      </c>
      <c r="H43" s="353">
        <f>+F43+G43</f>
        <v>6327</v>
      </c>
      <c r="I43" s="353"/>
      <c r="J43" s="353"/>
      <c r="K43" s="353"/>
    </row>
    <row r="44" spans="1:11" s="338" customFormat="1" x14ac:dyDescent="0.2">
      <c r="A44" s="366" t="s">
        <v>256</v>
      </c>
      <c r="B44" s="357" t="s">
        <v>257</v>
      </c>
      <c r="C44" s="353"/>
      <c r="D44" s="353"/>
      <c r="E44" s="353"/>
      <c r="F44" s="353"/>
      <c r="G44" s="353">
        <v>100000</v>
      </c>
      <c r="H44" s="353">
        <f>+F44+G44</f>
        <v>100000</v>
      </c>
      <c r="I44" s="353"/>
      <c r="J44" s="353"/>
      <c r="K44" s="353"/>
    </row>
    <row r="45" spans="1:11" s="338" customFormat="1" x14ac:dyDescent="0.2">
      <c r="A45" s="366" t="s">
        <v>258</v>
      </c>
      <c r="B45" s="357" t="s">
        <v>259</v>
      </c>
      <c r="C45" s="353">
        <v>1798</v>
      </c>
      <c r="D45" s="353">
        <v>9473</v>
      </c>
      <c r="E45" s="353">
        <v>600</v>
      </c>
      <c r="F45" s="353">
        <v>8873</v>
      </c>
      <c r="G45" s="353"/>
      <c r="H45" s="353">
        <f t="shared" si="0"/>
        <v>8873</v>
      </c>
      <c r="I45" s="353">
        <f t="shared" si="8"/>
        <v>33.370411568409338</v>
      </c>
      <c r="J45" s="353">
        <f t="shared" si="2"/>
        <v>6.3337907737781061</v>
      </c>
      <c r="K45" s="353">
        <f t="shared" si="6"/>
        <v>1478.8333333333335</v>
      </c>
    </row>
    <row r="46" spans="1:11" s="338" customFormat="1" x14ac:dyDescent="0.2">
      <c r="A46" s="366" t="s">
        <v>260</v>
      </c>
      <c r="B46" s="357" t="s">
        <v>261</v>
      </c>
      <c r="C46" s="353"/>
      <c r="D46" s="353">
        <v>2654</v>
      </c>
      <c r="E46" s="353"/>
      <c r="F46" s="353">
        <v>2654</v>
      </c>
      <c r="G46" s="353">
        <v>20000</v>
      </c>
      <c r="H46" s="353">
        <f t="shared" si="0"/>
        <v>22654</v>
      </c>
      <c r="I46" s="353"/>
      <c r="J46" s="353"/>
      <c r="K46" s="353"/>
    </row>
    <row r="47" spans="1:11" s="338" customFormat="1" x14ac:dyDescent="0.2">
      <c r="A47" s="366" t="s">
        <v>262</v>
      </c>
      <c r="B47" s="357" t="s">
        <v>263</v>
      </c>
      <c r="C47" s="353"/>
      <c r="D47" s="353">
        <v>10618</v>
      </c>
      <c r="E47" s="353"/>
      <c r="F47" s="353">
        <v>10618</v>
      </c>
      <c r="G47" s="353">
        <v>5000</v>
      </c>
      <c r="H47" s="353">
        <f t="shared" si="0"/>
        <v>15618</v>
      </c>
      <c r="I47" s="353"/>
      <c r="J47" s="353"/>
      <c r="K47" s="353"/>
    </row>
    <row r="48" spans="1:11" s="338" customFormat="1" x14ac:dyDescent="0.2">
      <c r="A48" s="366" t="s">
        <v>264</v>
      </c>
      <c r="B48" s="357" t="s">
        <v>265</v>
      </c>
      <c r="C48" s="353"/>
      <c r="D48" s="353">
        <v>6636</v>
      </c>
      <c r="E48" s="353"/>
      <c r="F48" s="353">
        <v>6636</v>
      </c>
      <c r="G48" s="353">
        <v>20000</v>
      </c>
      <c r="H48" s="353">
        <f t="shared" si="0"/>
        <v>26636</v>
      </c>
      <c r="I48" s="353"/>
      <c r="J48" s="353"/>
      <c r="K48" s="353"/>
    </row>
    <row r="49" spans="1:11" s="338" customFormat="1" x14ac:dyDescent="0.2">
      <c r="A49" s="366" t="s">
        <v>266</v>
      </c>
      <c r="B49" s="357" t="s">
        <v>267</v>
      </c>
      <c r="C49" s="353"/>
      <c r="D49" s="353">
        <v>100</v>
      </c>
      <c r="E49" s="353">
        <v>100</v>
      </c>
      <c r="F49" s="353"/>
      <c r="G49" s="353"/>
      <c r="H49" s="353">
        <f t="shared" si="0"/>
        <v>0</v>
      </c>
      <c r="I49" s="353"/>
      <c r="J49" s="353">
        <f t="shared" si="2"/>
        <v>100</v>
      </c>
      <c r="K49" s="353"/>
    </row>
    <row r="50" spans="1:11" s="338" customFormat="1" x14ac:dyDescent="0.2">
      <c r="A50" s="366" t="s">
        <v>268</v>
      </c>
      <c r="B50" s="357" t="s">
        <v>269</v>
      </c>
      <c r="C50" s="353"/>
      <c r="D50" s="353">
        <v>3800</v>
      </c>
      <c r="E50" s="353">
        <v>3765</v>
      </c>
      <c r="F50" s="353">
        <v>35</v>
      </c>
      <c r="G50" s="353"/>
      <c r="H50" s="353">
        <f t="shared" si="0"/>
        <v>35</v>
      </c>
      <c r="I50" s="353"/>
      <c r="J50" s="353">
        <f t="shared" si="2"/>
        <v>99.078947368421055</v>
      </c>
      <c r="K50" s="353">
        <f t="shared" si="6"/>
        <v>0.92961487383798147</v>
      </c>
    </row>
    <row r="51" spans="1:11" s="338" customFormat="1" x14ac:dyDescent="0.2">
      <c r="A51" s="366" t="s">
        <v>270</v>
      </c>
      <c r="B51" s="357" t="s">
        <v>271</v>
      </c>
      <c r="C51" s="353"/>
      <c r="D51" s="353">
        <v>5000</v>
      </c>
      <c r="E51" s="353"/>
      <c r="F51" s="353">
        <v>5000</v>
      </c>
      <c r="G51" s="353">
        <v>2000</v>
      </c>
      <c r="H51" s="353">
        <f t="shared" si="0"/>
        <v>7000</v>
      </c>
      <c r="I51" s="353"/>
      <c r="J51" s="353"/>
      <c r="K51" s="353"/>
    </row>
    <row r="52" spans="1:11" s="338" customFormat="1" x14ac:dyDescent="0.2">
      <c r="A52" s="366" t="s">
        <v>272</v>
      </c>
      <c r="B52" s="357" t="s">
        <v>273</v>
      </c>
      <c r="C52" s="353"/>
      <c r="D52" s="353"/>
      <c r="E52" s="353"/>
      <c r="F52" s="353"/>
      <c r="G52" s="353">
        <v>9000</v>
      </c>
      <c r="H52" s="353">
        <f t="shared" si="0"/>
        <v>9000</v>
      </c>
      <c r="I52" s="353"/>
      <c r="J52" s="353"/>
      <c r="K52" s="353"/>
    </row>
    <row r="53" spans="1:11" s="338" customFormat="1" x14ac:dyDescent="0.2">
      <c r="A53" s="366" t="s">
        <v>274</v>
      </c>
      <c r="B53" s="357" t="s">
        <v>275</v>
      </c>
      <c r="C53" s="353"/>
      <c r="D53" s="353">
        <v>3000</v>
      </c>
      <c r="E53" s="353">
        <v>2600</v>
      </c>
      <c r="F53" s="353">
        <v>400</v>
      </c>
      <c r="G53" s="353"/>
      <c r="H53" s="353">
        <f t="shared" si="0"/>
        <v>400</v>
      </c>
      <c r="I53" s="353"/>
      <c r="J53" s="353">
        <f t="shared" si="2"/>
        <v>86.666666666666671</v>
      </c>
      <c r="K53" s="353">
        <f t="shared" si="6"/>
        <v>15.384615384615385</v>
      </c>
    </row>
    <row r="54" spans="1:11" s="338" customFormat="1" x14ac:dyDescent="0.2">
      <c r="A54" s="363" t="s">
        <v>19</v>
      </c>
      <c r="B54" s="357" t="s">
        <v>276</v>
      </c>
      <c r="C54" s="353">
        <f>SUM(C55:C61)</f>
        <v>407</v>
      </c>
      <c r="D54" s="353">
        <f t="shared" ref="D54:G54" si="9">SUM(D55:D61)</f>
        <v>45427</v>
      </c>
      <c r="E54" s="353">
        <f t="shared" si="9"/>
        <v>2981</v>
      </c>
      <c r="F54" s="353">
        <f t="shared" si="9"/>
        <v>42968</v>
      </c>
      <c r="G54" s="353">
        <f t="shared" si="9"/>
        <v>28000</v>
      </c>
      <c r="H54" s="353">
        <f t="shared" si="0"/>
        <v>70968</v>
      </c>
      <c r="I54" s="353">
        <f t="shared" si="8"/>
        <v>732.43243243243251</v>
      </c>
      <c r="J54" s="353">
        <f t="shared" si="2"/>
        <v>6.5621766790675151</v>
      </c>
      <c r="K54" s="353">
        <f t="shared" si="6"/>
        <v>2380.677624958068</v>
      </c>
    </row>
    <row r="55" spans="1:11" s="338" customFormat="1" x14ac:dyDescent="0.2">
      <c r="A55" s="366" t="s">
        <v>277</v>
      </c>
      <c r="B55" s="357" t="s">
        <v>278</v>
      </c>
      <c r="C55" s="353"/>
      <c r="D55" s="353">
        <v>26545</v>
      </c>
      <c r="E55" s="353"/>
      <c r="F55" s="353">
        <v>26545</v>
      </c>
      <c r="G55" s="353">
        <v>20000</v>
      </c>
      <c r="H55" s="353">
        <f t="shared" si="0"/>
        <v>46545</v>
      </c>
      <c r="I55" s="353"/>
      <c r="J55" s="353"/>
      <c r="K55" s="353"/>
    </row>
    <row r="56" spans="1:11" s="338" customFormat="1" x14ac:dyDescent="0.2">
      <c r="A56" s="366" t="s">
        <v>279</v>
      </c>
      <c r="B56" s="357" t="s">
        <v>280</v>
      </c>
      <c r="C56" s="353">
        <v>2</v>
      </c>
      <c r="D56" s="353">
        <v>1327</v>
      </c>
      <c r="E56" s="353">
        <v>2</v>
      </c>
      <c r="F56" s="353">
        <v>1325</v>
      </c>
      <c r="G56" s="353">
        <v>1000</v>
      </c>
      <c r="H56" s="353">
        <f t="shared" si="0"/>
        <v>2325</v>
      </c>
      <c r="I56" s="353">
        <f t="shared" si="8"/>
        <v>100</v>
      </c>
      <c r="J56" s="353">
        <f t="shared" si="2"/>
        <v>0.15071590052750566</v>
      </c>
      <c r="K56" s="353">
        <f t="shared" si="6"/>
        <v>116250</v>
      </c>
    </row>
    <row r="57" spans="1:11" s="338" customFormat="1" x14ac:dyDescent="0.2">
      <c r="A57" s="366" t="s">
        <v>281</v>
      </c>
      <c r="B57" s="357" t="s">
        <v>282</v>
      </c>
      <c r="C57" s="353"/>
      <c r="D57" s="353"/>
      <c r="E57" s="353"/>
      <c r="F57" s="353"/>
      <c r="G57" s="353">
        <v>2000</v>
      </c>
      <c r="H57" s="353">
        <f t="shared" si="0"/>
        <v>2000</v>
      </c>
      <c r="I57" s="353"/>
      <c r="J57" s="353"/>
      <c r="K57" s="353"/>
    </row>
    <row r="58" spans="1:11" s="338" customFormat="1" x14ac:dyDescent="0.2">
      <c r="A58" s="366" t="s">
        <v>283</v>
      </c>
      <c r="B58" s="357" t="s">
        <v>284</v>
      </c>
      <c r="C58" s="353"/>
      <c r="D58" s="353">
        <v>2894</v>
      </c>
      <c r="E58" s="353">
        <v>2057</v>
      </c>
      <c r="F58" s="353">
        <v>837</v>
      </c>
      <c r="G58" s="353"/>
      <c r="H58" s="353">
        <f t="shared" si="0"/>
        <v>837</v>
      </c>
      <c r="I58" s="353"/>
      <c r="J58" s="353">
        <f t="shared" si="2"/>
        <v>71.078092605390466</v>
      </c>
      <c r="K58" s="353">
        <f t="shared" si="6"/>
        <v>40.690325717063686</v>
      </c>
    </row>
    <row r="59" spans="1:11" s="338" customFormat="1" x14ac:dyDescent="0.2">
      <c r="A59" s="366" t="s">
        <v>285</v>
      </c>
      <c r="B59" s="357" t="s">
        <v>286</v>
      </c>
      <c r="C59" s="353"/>
      <c r="D59" s="353">
        <v>14261</v>
      </c>
      <c r="E59" s="353"/>
      <c r="F59" s="353">
        <v>14261</v>
      </c>
      <c r="G59" s="353"/>
      <c r="H59" s="353">
        <f t="shared" si="0"/>
        <v>14261</v>
      </c>
      <c r="I59" s="353"/>
      <c r="J59" s="353"/>
      <c r="K59" s="353"/>
    </row>
    <row r="60" spans="1:11" s="338" customFormat="1" x14ac:dyDescent="0.2">
      <c r="A60" s="366" t="s">
        <v>287</v>
      </c>
      <c r="B60" s="357" t="s">
        <v>288</v>
      </c>
      <c r="C60" s="353"/>
      <c r="D60" s="353"/>
      <c r="E60" s="353"/>
      <c r="F60" s="353"/>
      <c r="G60" s="353">
        <v>4500</v>
      </c>
      <c r="H60" s="353">
        <f t="shared" si="0"/>
        <v>4500</v>
      </c>
      <c r="I60" s="353"/>
      <c r="J60" s="353"/>
      <c r="K60" s="353"/>
    </row>
    <row r="61" spans="1:11" s="338" customFormat="1" x14ac:dyDescent="0.2">
      <c r="A61" s="357" t="s">
        <v>289</v>
      </c>
      <c r="B61" s="357" t="s">
        <v>290</v>
      </c>
      <c r="C61" s="353">
        <v>405</v>
      </c>
      <c r="D61" s="353">
        <v>400</v>
      </c>
      <c r="E61" s="353">
        <v>922</v>
      </c>
      <c r="F61" s="353"/>
      <c r="G61" s="353">
        <v>500</v>
      </c>
      <c r="H61" s="353">
        <f t="shared" si="0"/>
        <v>500</v>
      </c>
      <c r="I61" s="353">
        <f t="shared" si="8"/>
        <v>227.6543209876543</v>
      </c>
      <c r="J61" s="353">
        <f t="shared" si="2"/>
        <v>230.50000000000003</v>
      </c>
      <c r="K61" s="353">
        <f t="shared" si="6"/>
        <v>54.229934924078094</v>
      </c>
    </row>
    <row r="62" spans="1:11" s="338" customFormat="1" x14ac:dyDescent="0.2">
      <c r="A62" s="368" t="s">
        <v>20</v>
      </c>
      <c r="B62" s="357" t="s">
        <v>291</v>
      </c>
      <c r="C62" s="353"/>
      <c r="D62" s="353">
        <v>30000</v>
      </c>
      <c r="E62" s="353"/>
      <c r="F62" s="353">
        <v>30000</v>
      </c>
      <c r="G62" s="353">
        <v>37000</v>
      </c>
      <c r="H62" s="353">
        <f t="shared" si="0"/>
        <v>67000</v>
      </c>
      <c r="I62" s="353"/>
      <c r="J62" s="353"/>
      <c r="K62" s="353"/>
    </row>
    <row r="63" spans="1:11" s="336" customFormat="1" x14ac:dyDescent="0.2">
      <c r="A63" s="348" t="s">
        <v>5</v>
      </c>
      <c r="B63" s="348" t="s">
        <v>292</v>
      </c>
      <c r="C63" s="349">
        <f>+SUM(C64:C73)</f>
        <v>13007</v>
      </c>
      <c r="D63" s="349">
        <f>+SUM(D64:D73)</f>
        <v>126086</v>
      </c>
      <c r="E63" s="349">
        <f>+SUM(E64:E73)</f>
        <v>116008</v>
      </c>
      <c r="F63" s="349">
        <f>+SUM(F64:F73)</f>
        <v>29816</v>
      </c>
      <c r="G63" s="349">
        <f>+SUM(G64:G73)</f>
        <v>103400</v>
      </c>
      <c r="H63" s="349">
        <f t="shared" si="0"/>
        <v>133216</v>
      </c>
      <c r="I63" s="349">
        <f t="shared" si="8"/>
        <v>891.88898285538551</v>
      </c>
      <c r="J63" s="349">
        <f t="shared" si="2"/>
        <v>92.007042812048923</v>
      </c>
      <c r="K63" s="349">
        <f t="shared" si="6"/>
        <v>114.83345976139576</v>
      </c>
    </row>
    <row r="64" spans="1:11" s="338" customFormat="1" ht="36.6" customHeight="1" x14ac:dyDescent="0.2">
      <c r="A64" s="351" t="s">
        <v>21</v>
      </c>
      <c r="B64" s="369" t="s">
        <v>293</v>
      </c>
      <c r="C64" s="353"/>
      <c r="D64" s="353"/>
      <c r="E64" s="353"/>
      <c r="F64" s="353"/>
      <c r="G64" s="354">
        <v>85400</v>
      </c>
      <c r="H64" s="355">
        <f>F64+G64</f>
        <v>85400</v>
      </c>
      <c r="I64" s="353"/>
      <c r="J64" s="353"/>
      <c r="K64" s="353"/>
    </row>
    <row r="65" spans="1:11" s="338" customFormat="1" ht="36.6" customHeight="1" x14ac:dyDescent="0.2">
      <c r="A65" s="351" t="s">
        <v>22</v>
      </c>
      <c r="B65" s="369" t="s">
        <v>294</v>
      </c>
      <c r="C65" s="353"/>
      <c r="D65" s="353"/>
      <c r="E65" s="353"/>
      <c r="F65" s="353"/>
      <c r="G65" s="354">
        <v>18000</v>
      </c>
      <c r="H65" s="355">
        <f>F65+G65</f>
        <v>18000</v>
      </c>
      <c r="I65" s="353"/>
      <c r="J65" s="353"/>
      <c r="K65" s="353"/>
    </row>
    <row r="66" spans="1:11" s="340" customFormat="1" ht="13.15" customHeight="1" x14ac:dyDescent="0.2">
      <c r="A66" s="370" t="s">
        <v>23</v>
      </c>
      <c r="B66" s="371" t="s">
        <v>295</v>
      </c>
      <c r="C66" s="356"/>
      <c r="D66" s="356">
        <v>13272</v>
      </c>
      <c r="E66" s="356"/>
      <c r="F66" s="356">
        <v>13272</v>
      </c>
      <c r="G66" s="356"/>
      <c r="H66" s="356">
        <f t="shared" si="0"/>
        <v>13272</v>
      </c>
      <c r="I66" s="356"/>
      <c r="J66" s="356"/>
      <c r="K66" s="356"/>
    </row>
    <row r="67" spans="1:11" s="340" customFormat="1" ht="15" customHeight="1" x14ac:dyDescent="0.2">
      <c r="A67" s="370" t="s">
        <v>68</v>
      </c>
      <c r="B67" s="372" t="s">
        <v>296</v>
      </c>
      <c r="C67" s="356">
        <v>13007</v>
      </c>
      <c r="D67" s="356"/>
      <c r="E67" s="356"/>
      <c r="F67" s="356"/>
      <c r="G67" s="356"/>
      <c r="H67" s="356">
        <f t="shared" si="0"/>
        <v>0</v>
      </c>
      <c r="I67" s="356"/>
      <c r="J67" s="356"/>
      <c r="K67" s="356"/>
    </row>
    <row r="68" spans="1:11" s="338" customFormat="1" ht="13.9" customHeight="1" x14ac:dyDescent="0.2">
      <c r="A68" s="357" t="s">
        <v>69</v>
      </c>
      <c r="B68" s="369" t="s">
        <v>297</v>
      </c>
      <c r="C68" s="353"/>
      <c r="D68" s="353">
        <v>13272</v>
      </c>
      <c r="E68" s="353"/>
      <c r="F68" s="353">
        <v>13272</v>
      </c>
      <c r="G68" s="353"/>
      <c r="H68" s="353">
        <f t="shared" si="0"/>
        <v>13272</v>
      </c>
      <c r="I68" s="353"/>
      <c r="J68" s="353"/>
      <c r="K68" s="353"/>
    </row>
    <row r="69" spans="1:11" s="338" customFormat="1" ht="25.9" customHeight="1" x14ac:dyDescent="0.2">
      <c r="A69" s="351" t="s">
        <v>298</v>
      </c>
      <c r="B69" s="369" t="s">
        <v>299</v>
      </c>
      <c r="C69" s="353"/>
      <c r="D69" s="353">
        <v>13272</v>
      </c>
      <c r="E69" s="353">
        <v>10000</v>
      </c>
      <c r="F69" s="353">
        <v>3272</v>
      </c>
      <c r="G69" s="354"/>
      <c r="H69" s="355">
        <f t="shared" si="0"/>
        <v>3272</v>
      </c>
      <c r="I69" s="353"/>
      <c r="J69" s="353">
        <f t="shared" si="2"/>
        <v>75.346594333936096</v>
      </c>
      <c r="K69" s="353">
        <f t="shared" si="6"/>
        <v>32.72</v>
      </c>
    </row>
    <row r="70" spans="1:11" s="338" customFormat="1" ht="36.6" customHeight="1" x14ac:dyDescent="0.2">
      <c r="A70" s="351" t="s">
        <v>300</v>
      </c>
      <c r="B70" s="369" t="s">
        <v>301</v>
      </c>
      <c r="C70" s="353"/>
      <c r="D70" s="353">
        <v>79634</v>
      </c>
      <c r="E70" s="353"/>
      <c r="F70" s="353"/>
      <c r="G70" s="354"/>
      <c r="H70" s="355">
        <f t="shared" si="0"/>
        <v>0</v>
      </c>
      <c r="I70" s="353"/>
      <c r="J70" s="353"/>
      <c r="K70" s="353"/>
    </row>
    <row r="71" spans="1:11" s="338" customFormat="1" x14ac:dyDescent="0.2">
      <c r="A71" s="357" t="s">
        <v>302</v>
      </c>
      <c r="B71" s="357" t="s">
        <v>303</v>
      </c>
      <c r="C71" s="353"/>
      <c r="D71" s="353">
        <v>6636</v>
      </c>
      <c r="E71" s="353"/>
      <c r="F71" s="353"/>
      <c r="G71" s="353"/>
      <c r="H71" s="356">
        <f t="shared" si="0"/>
        <v>0</v>
      </c>
      <c r="I71" s="353"/>
      <c r="J71" s="353"/>
      <c r="K71" s="353"/>
    </row>
    <row r="72" spans="1:11" s="338" customFormat="1" x14ac:dyDescent="0.2">
      <c r="A72" s="357" t="s">
        <v>304</v>
      </c>
      <c r="B72" s="367" t="s">
        <v>305</v>
      </c>
      <c r="C72" s="353"/>
      <c r="D72" s="353"/>
      <c r="E72" s="353">
        <v>99000</v>
      </c>
      <c r="F72" s="353"/>
      <c r="G72" s="353"/>
      <c r="H72" s="356"/>
      <c r="I72" s="353"/>
      <c r="J72" s="353"/>
      <c r="K72" s="353"/>
    </row>
    <row r="73" spans="1:11" s="338" customFormat="1" x14ac:dyDescent="0.2">
      <c r="A73" s="357" t="s">
        <v>306</v>
      </c>
      <c r="B73" s="357" t="s">
        <v>307</v>
      </c>
      <c r="C73" s="353"/>
      <c r="D73" s="353"/>
      <c r="E73" s="353">
        <v>7008</v>
      </c>
      <c r="F73" s="353"/>
      <c r="G73" s="353"/>
      <c r="H73" s="356">
        <f t="shared" si="0"/>
        <v>0</v>
      </c>
      <c r="I73" s="353"/>
      <c r="J73" s="353"/>
      <c r="K73" s="353"/>
    </row>
    <row r="74" spans="1:11" s="336" customFormat="1" x14ac:dyDescent="0.2">
      <c r="A74" s="367"/>
      <c r="B74" s="348" t="s">
        <v>308</v>
      </c>
      <c r="C74" s="349">
        <f t="shared" ref="C74:H74" si="10">+C8+C21+C63</f>
        <v>28965</v>
      </c>
      <c r="D74" s="349">
        <f t="shared" si="10"/>
        <v>487528</v>
      </c>
      <c r="E74" s="349">
        <f t="shared" si="10"/>
        <v>236088</v>
      </c>
      <c r="F74" s="349">
        <f t="shared" si="10"/>
        <v>217684</v>
      </c>
      <c r="G74" s="349">
        <f t="shared" si="10"/>
        <v>1001000</v>
      </c>
      <c r="H74" s="349">
        <f t="shared" si="10"/>
        <v>1218684</v>
      </c>
      <c r="I74" s="349">
        <f t="shared" si="5"/>
        <v>815.08026929052312</v>
      </c>
      <c r="J74" s="349">
        <f t="shared" si="2"/>
        <v>48.425526328744198</v>
      </c>
      <c r="K74" s="349">
        <f t="shared" si="6"/>
        <v>516.19904442411303</v>
      </c>
    </row>
    <row r="75" spans="1:11" x14ac:dyDescent="0.2">
      <c r="E75" s="341"/>
    </row>
    <row r="76" spans="1:11" x14ac:dyDescent="0.2">
      <c r="E76" s="341"/>
    </row>
  </sheetData>
  <sheetProtection formatColumns="0" formatRows="0"/>
  <mergeCells count="7">
    <mergeCell ref="A3:K3"/>
    <mergeCell ref="A5:A6"/>
    <mergeCell ref="B5:B6"/>
    <mergeCell ref="C5:C6"/>
    <mergeCell ref="D5:E5"/>
    <mergeCell ref="F5:H5"/>
    <mergeCell ref="I5:K5"/>
  </mergeCells>
  <pageMargins left="0.43307086614173229" right="0.35433070866141736" top="0.47244094488188981" bottom="0.55118110236220474" header="0.31496062992125984" footer="0.35433070866141736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D41"/>
  <sheetViews>
    <sheetView showGridLines="0" showZeros="0" zoomScaleNormal="100" zoomScaleSheetLayoutView="100" workbookViewId="0">
      <selection activeCell="A29" sqref="A29"/>
    </sheetView>
  </sheetViews>
  <sheetFormatPr defaultColWidth="7.85546875" defaultRowHeight="12.75" x14ac:dyDescent="0.2"/>
  <cols>
    <col min="1" max="1" width="62.7109375" style="50" customWidth="1"/>
    <col min="2" max="2" width="18.7109375" style="50" customWidth="1"/>
    <col min="3" max="3" width="17.5703125" style="50" customWidth="1"/>
    <col min="4" max="16384" width="7.85546875" style="50"/>
  </cols>
  <sheetData>
    <row r="1" spans="1:3" ht="15" x14ac:dyDescent="0.2">
      <c r="A1" s="49"/>
    </row>
    <row r="2" spans="1:3" ht="15" x14ac:dyDescent="0.2">
      <c r="A2" s="443" t="str">
        <f>+Investicije!A2</f>
        <v>Trgovačko društvo: Zagrebački Velesajam d.o.o.</v>
      </c>
    </row>
    <row r="3" spans="1:3" ht="19.5" customHeight="1" x14ac:dyDescent="0.2"/>
    <row r="4" spans="1:3" ht="22.5" customHeight="1" x14ac:dyDescent="0.2">
      <c r="A4" s="439" t="s">
        <v>181</v>
      </c>
      <c r="B4" s="439"/>
      <c r="C4" s="439"/>
    </row>
    <row r="5" spans="1:3" ht="3.75" customHeight="1" x14ac:dyDescent="0.2">
      <c r="B5" s="51"/>
      <c r="C5" s="51"/>
    </row>
    <row r="6" spans="1:3" ht="13.5" customHeight="1" thickBot="1" x14ac:dyDescent="0.25">
      <c r="C6" s="57" t="s">
        <v>179</v>
      </c>
    </row>
    <row r="7" spans="1:3" ht="27.75" customHeight="1" thickTop="1" x14ac:dyDescent="0.2">
      <c r="A7" s="437" t="s">
        <v>70</v>
      </c>
      <c r="B7" s="437" t="s">
        <v>188</v>
      </c>
      <c r="C7" s="437" t="s">
        <v>182</v>
      </c>
    </row>
    <row r="8" spans="1:3" ht="36" customHeight="1" thickBot="1" x14ac:dyDescent="0.25">
      <c r="A8" s="438"/>
      <c r="B8" s="438"/>
      <c r="C8" s="438"/>
    </row>
    <row r="9" spans="1:3" s="55" customFormat="1" ht="14.25" customHeight="1" thickBot="1" x14ac:dyDescent="0.25">
      <c r="A9" s="52">
        <v>1</v>
      </c>
      <c r="B9" s="53">
        <v>2</v>
      </c>
      <c r="C9" s="54">
        <v>3</v>
      </c>
    </row>
    <row r="10" spans="1:3" ht="20.100000000000001" customHeight="1" x14ac:dyDescent="0.2">
      <c r="A10" s="373" t="s">
        <v>95</v>
      </c>
      <c r="B10" s="374"/>
      <c r="C10" s="375"/>
    </row>
    <row r="11" spans="1:3" ht="20.100000000000001" customHeight="1" x14ac:dyDescent="0.2">
      <c r="A11" s="376" t="s">
        <v>71</v>
      </c>
      <c r="B11" s="377">
        <v>9381037</v>
      </c>
      <c r="C11" s="378">
        <v>11281594</v>
      </c>
    </row>
    <row r="12" spans="1:3" ht="20.100000000000001" customHeight="1" x14ac:dyDescent="0.2">
      <c r="A12" s="376" t="s">
        <v>72</v>
      </c>
      <c r="B12" s="377">
        <v>2682718</v>
      </c>
      <c r="C12" s="379">
        <v>2800000</v>
      </c>
    </row>
    <row r="13" spans="1:3" ht="20.100000000000001" customHeight="1" x14ac:dyDescent="0.2">
      <c r="A13" s="376" t="s">
        <v>73</v>
      </c>
      <c r="B13" s="377">
        <v>2466</v>
      </c>
      <c r="C13" s="379">
        <v>5000</v>
      </c>
    </row>
    <row r="14" spans="1:3" ht="20.100000000000001" customHeight="1" x14ac:dyDescent="0.2">
      <c r="A14" s="376" t="s">
        <v>74</v>
      </c>
      <c r="B14" s="377">
        <v>95089</v>
      </c>
      <c r="C14" s="379">
        <v>42471</v>
      </c>
    </row>
    <row r="15" spans="1:3" ht="20.100000000000001" customHeight="1" x14ac:dyDescent="0.2">
      <c r="A15" s="376" t="s">
        <v>75</v>
      </c>
      <c r="B15" s="377">
        <v>25709</v>
      </c>
      <c r="C15" s="379">
        <v>30000</v>
      </c>
    </row>
    <row r="16" spans="1:3" ht="20.100000000000001" customHeight="1" x14ac:dyDescent="0.2">
      <c r="A16" s="376" t="s">
        <v>76</v>
      </c>
      <c r="B16" s="380">
        <v>-6044817</v>
      </c>
      <c r="C16" s="380">
        <v>-6700000</v>
      </c>
    </row>
    <row r="17" spans="1:3" ht="20.100000000000001" customHeight="1" x14ac:dyDescent="0.2">
      <c r="A17" s="376" t="s">
        <v>77</v>
      </c>
      <c r="B17" s="380">
        <v>-2431968</v>
      </c>
      <c r="C17" s="380">
        <v>-2900000</v>
      </c>
    </row>
    <row r="18" spans="1:3" ht="20.100000000000001" customHeight="1" x14ac:dyDescent="0.2">
      <c r="A18" s="376" t="s">
        <v>78</v>
      </c>
      <c r="B18" s="380">
        <v>-245012</v>
      </c>
      <c r="C18" s="380">
        <v>-500000</v>
      </c>
    </row>
    <row r="19" spans="1:3" ht="20.100000000000001" customHeight="1" x14ac:dyDescent="0.2">
      <c r="A19" s="376" t="s">
        <v>79</v>
      </c>
      <c r="B19" s="380">
        <v>-2753190</v>
      </c>
      <c r="C19" s="380">
        <v>-2950000</v>
      </c>
    </row>
    <row r="20" spans="1:3" ht="20.100000000000001" customHeight="1" thickBot="1" x14ac:dyDescent="0.25">
      <c r="A20" s="381" t="s">
        <v>80</v>
      </c>
      <c r="B20" s="380">
        <v>-23098</v>
      </c>
      <c r="C20" s="382">
        <v>-30000</v>
      </c>
    </row>
    <row r="21" spans="1:3" ht="20.100000000000001" customHeight="1" thickBot="1" x14ac:dyDescent="0.25">
      <c r="A21" s="383" t="s">
        <v>100</v>
      </c>
      <c r="B21" s="384">
        <f>SUM(B11:B20)</f>
        <v>688934</v>
      </c>
      <c r="C21" s="385">
        <f>SUM(C11:C20)</f>
        <v>1079065</v>
      </c>
    </row>
    <row r="22" spans="1:3" ht="20.100000000000001" customHeight="1" x14ac:dyDescent="0.2">
      <c r="A22" s="373" t="s">
        <v>96</v>
      </c>
      <c r="B22" s="374"/>
      <c r="C22" s="378"/>
    </row>
    <row r="23" spans="1:3" ht="20.100000000000001" customHeight="1" x14ac:dyDescent="0.2">
      <c r="A23" s="376" t="s">
        <v>81</v>
      </c>
      <c r="B23" s="380">
        <v>-80091</v>
      </c>
      <c r="C23" s="380">
        <v>-1100000</v>
      </c>
    </row>
    <row r="24" spans="1:3" ht="20.100000000000001" customHeight="1" x14ac:dyDescent="0.2">
      <c r="A24" s="376" t="s">
        <v>82</v>
      </c>
      <c r="B24" s="377"/>
      <c r="C24" s="379"/>
    </row>
    <row r="25" spans="1:3" ht="20.100000000000001" customHeight="1" x14ac:dyDescent="0.2">
      <c r="A25" s="376" t="s">
        <v>83</v>
      </c>
      <c r="B25" s="377"/>
      <c r="C25" s="379"/>
    </row>
    <row r="26" spans="1:3" ht="20.100000000000001" customHeight="1" thickBot="1" x14ac:dyDescent="0.25">
      <c r="A26" s="376" t="s">
        <v>84</v>
      </c>
      <c r="B26" s="380">
        <v>-883</v>
      </c>
      <c r="C26" s="379">
        <v>1000</v>
      </c>
    </row>
    <row r="27" spans="1:3" ht="20.100000000000001" customHeight="1" thickBot="1" x14ac:dyDescent="0.25">
      <c r="A27" s="383" t="s">
        <v>101</v>
      </c>
      <c r="B27" s="386">
        <f>SUM(B23:B26)</f>
        <v>-80974</v>
      </c>
      <c r="C27" s="387">
        <f>SUM(C23:C26)</f>
        <v>-1099000</v>
      </c>
    </row>
    <row r="28" spans="1:3" ht="20.100000000000001" customHeight="1" x14ac:dyDescent="0.2">
      <c r="A28" s="373" t="s">
        <v>97</v>
      </c>
      <c r="B28" s="377"/>
      <c r="C28" s="379"/>
    </row>
    <row r="29" spans="1:3" ht="20.100000000000001" customHeight="1" x14ac:dyDescent="0.2">
      <c r="A29" s="376" t="s">
        <v>85</v>
      </c>
      <c r="B29" s="377"/>
      <c r="C29" s="379"/>
    </row>
    <row r="30" spans="1:3" ht="20.100000000000001" customHeight="1" x14ac:dyDescent="0.2">
      <c r="A30" s="376" t="s">
        <v>106</v>
      </c>
      <c r="B30" s="377">
        <v>48180</v>
      </c>
      <c r="C30" s="379">
        <v>48180</v>
      </c>
    </row>
    <row r="31" spans="1:3" ht="30.75" customHeight="1" x14ac:dyDescent="0.2">
      <c r="A31" s="388" t="s">
        <v>102</v>
      </c>
      <c r="B31" s="380">
        <v>-277568</v>
      </c>
      <c r="C31" s="380">
        <v>-178245</v>
      </c>
    </row>
    <row r="32" spans="1:3" ht="20.100000000000001" customHeight="1" x14ac:dyDescent="0.2">
      <c r="A32" s="376" t="s">
        <v>86</v>
      </c>
      <c r="B32" s="377"/>
      <c r="C32" s="380">
        <v>-300000</v>
      </c>
    </row>
    <row r="33" spans="1:4" ht="20.100000000000001" customHeight="1" thickBot="1" x14ac:dyDescent="0.25">
      <c r="A33" s="376" t="s">
        <v>103</v>
      </c>
      <c r="B33" s="389"/>
      <c r="C33" s="390"/>
    </row>
    <row r="34" spans="1:4" ht="20.100000000000001" customHeight="1" thickBot="1" x14ac:dyDescent="0.25">
      <c r="A34" s="383" t="s">
        <v>104</v>
      </c>
      <c r="B34" s="386">
        <f>SUM(B30:B33)</f>
        <v>-229388</v>
      </c>
      <c r="C34" s="387">
        <f>SUM(C30:C33)</f>
        <v>-430065</v>
      </c>
    </row>
    <row r="35" spans="1:4" ht="15" customHeight="1" thickBot="1" x14ac:dyDescent="0.25">
      <c r="A35" s="376"/>
      <c r="B35" s="377"/>
      <c r="C35" s="379"/>
    </row>
    <row r="36" spans="1:4" ht="20.100000000000001" customHeight="1" thickBot="1" x14ac:dyDescent="0.25">
      <c r="A36" s="383" t="s">
        <v>87</v>
      </c>
      <c r="B36" s="384">
        <f>B21+B27+B34</f>
        <v>378572</v>
      </c>
      <c r="C36" s="387">
        <f>C21+C27+C34</f>
        <v>-450000</v>
      </c>
    </row>
    <row r="37" spans="1:4" ht="8.25" customHeight="1" thickBot="1" x14ac:dyDescent="0.25">
      <c r="A37" s="376"/>
      <c r="B37" s="377"/>
      <c r="C37" s="379"/>
    </row>
    <row r="38" spans="1:4" ht="20.100000000000001" customHeight="1" thickBot="1" x14ac:dyDescent="0.25">
      <c r="A38" s="383" t="s">
        <v>88</v>
      </c>
      <c r="B38" s="384">
        <v>571428</v>
      </c>
      <c r="C38" s="385">
        <v>950000</v>
      </c>
    </row>
    <row r="39" spans="1:4" ht="20.100000000000001" customHeight="1" thickBot="1" x14ac:dyDescent="0.25">
      <c r="A39" s="383" t="s">
        <v>105</v>
      </c>
      <c r="B39" s="384">
        <f>B36+B38</f>
        <v>950000</v>
      </c>
      <c r="C39" s="391">
        <f>C36+C38</f>
        <v>500000</v>
      </c>
    </row>
    <row r="40" spans="1:4" ht="6.75" customHeight="1" thickTop="1" x14ac:dyDescent="0.2">
      <c r="A40" s="435"/>
      <c r="B40" s="435"/>
      <c r="C40" s="435"/>
    </row>
    <row r="41" spans="1:4" ht="15" customHeight="1" x14ac:dyDescent="0.2">
      <c r="B41" s="436"/>
      <c r="C41" s="436"/>
      <c r="D41" s="56"/>
    </row>
  </sheetData>
  <sheetProtection formatCells="0" formatColumns="0" formatRows="0" deleteRows="0"/>
  <mergeCells count="6">
    <mergeCell ref="A40:C40"/>
    <mergeCell ref="B41:C41"/>
    <mergeCell ref="C7:C8"/>
    <mergeCell ref="A4:C4"/>
    <mergeCell ref="A7:A8"/>
    <mergeCell ref="B7:B8"/>
  </mergeCells>
  <pageMargins left="0.55118110236220474" right="0.43307086614173229" top="0.98425196850393704" bottom="0.98425196850393704" header="0.51181102362204722" footer="0.51181102362204722"/>
  <pageSetup paperSize="9" scale="95" orientation="portrait" verticalDpi="300" r:id="rId1"/>
  <headerFooter alignWithMargins="0"/>
  <ignoredErrors>
    <ignoredError sqref="B21:C21 B27:C27 B34:C34 B36:C36 B39:C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Račun dobiti i gubitka</vt:lpstr>
      <vt:lpstr>Bilanca</vt:lpstr>
      <vt:lpstr>Investicije</vt:lpstr>
      <vt:lpstr>Novčani tijek</vt:lpstr>
      <vt:lpstr>Bilanca!aktiva1</vt:lpstr>
      <vt:lpstr>Bilanca!pasiva1</vt:lpstr>
      <vt:lpstr>Bilanca!Print_Area</vt:lpstr>
      <vt:lpstr>'Novčani tijek'!Print_Area</vt:lpstr>
      <vt:lpstr>'Račun dobiti i gubitka'!Print_Area</vt:lpstr>
    </vt:vector>
  </TitlesOfParts>
  <Company>GRADSKO POGLAVARSTVO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zprimorac</dc:creator>
  <cp:lastModifiedBy>Matija Šikić</cp:lastModifiedBy>
  <cp:lastPrinted>2024-02-01T09:11:25Z</cp:lastPrinted>
  <dcterms:created xsi:type="dcterms:W3CDTF">2003-01-16T11:22:49Z</dcterms:created>
  <dcterms:modified xsi:type="dcterms:W3CDTF">2024-02-05T08:47:07Z</dcterms:modified>
</cp:coreProperties>
</file>